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7\BUS\ostateczne\"/>
    </mc:Choice>
  </mc:AlternateContent>
  <xr:revisionPtr revIDLastSave="0" documentId="13_ncr:1_{43A88D73-B535-4EB5-92A5-E228C3D7244A}" xr6:coauthVersionLast="47" xr6:coauthVersionMax="47" xr10:uidLastSave="{00000000-0000-0000-0000-000000000000}"/>
  <bookViews>
    <workbookView xWindow="-110" yWindow="-110" windowWidth="19420" windowHeight="10300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5" i="4"/>
  <c r="E6" i="4"/>
  <c r="E7" i="4"/>
  <c r="E8" i="4"/>
  <c r="E9" i="4"/>
  <c r="E10" i="4"/>
  <c r="D11" i="4"/>
  <c r="E11" i="4" s="1"/>
  <c r="J10" i="1"/>
  <c r="J11" i="1"/>
  <c r="G5" i="1"/>
  <c r="G6" i="1"/>
  <c r="G7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G10" i="4"/>
  <c r="H10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<sst xmlns="http://schemas.openxmlformats.org/spreadsheetml/2006/main" count="89" uniqueCount="43">
  <si>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</si>
  <si>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</si>
  <si>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</si>
  <si>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</si>
  <si>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</si>
  <si>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</si>
  <si>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</si>
  <si>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</si>
  <si>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</si>
  <si>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</si>
  <si>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</si>
  <si>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</si>
  <si>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</si>
  <si>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</si>
  <si>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</si>
  <si>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</si>
  <si>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</si>
  <si>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</si>
  <si>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</si>
  <si>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</si>
  <si>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</si>
  <si>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</si>
  <si>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</si>
  <si>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</si>
  <si>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</si>
  <si>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</si>
  <si>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</si>
  <si>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</si>
  <si>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</si>
  <si>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</si>
  <si>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SOR</t>
  </si>
  <si>
    <t>*/ w tym zabudowane podwozia rejestrowane również pod inną marką</t>
  </si>
  <si>
    <t>FORD</t>
  </si>
  <si>
    <t>RAZEM*</t>
  </si>
  <si>
    <t>IRIZAR</t>
  </si>
  <si>
    <t>VAN HOOL</t>
  </si>
  <si>
    <t>Pierwsze rejestracje NOWYCH autobusów w Polsce
styczeń - lipiec  2026</t>
  </si>
  <si>
    <t>1-7.2026</t>
  </si>
  <si>
    <t>1-7.2025</t>
  </si>
  <si>
    <t>Pierwsze rejestracje UŻYWANYCH autobusów w Polsce według segmentów
styczeń - lipiec 2026</t>
  </si>
  <si>
    <t>Pierwsze rejestracje używanych autobusów, 
według roku produkcji; styczeń-lipiec 2026</t>
  </si>
  <si>
    <t>Pierwsze rejestracje UŻYWANYCH autobusów w Polsce
styczeń - lipiec  2026</t>
  </si>
  <si>
    <t>Pierwsze rejestracje NOWYCH autobusów w Polsce według segmentów
styczeń - lipiec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</si>
</sst>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5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1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164" fontId="13" fillId="0" borderId="0" xfId="0" applyNumberFormat="1" applyFont="1"/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19" xfId="0" applyNumberFormat="1" applyFont="1" applyFill="1" applyBorder="1" applyAlignment="1">
      <alignment horizontal="center" vertical="center"/>
    </xf>
    <xf numFmtId="3" fontId="11" fillId="3" borderId="22" xfId="0" applyNumberFormat="1" applyFont="1" applyFill="1" applyBorder="1" applyAlignment="1">
      <alignment horizontal="center" vertical="center" wrapText="1"/>
    </xf>
    <xf numFmtId="164" fontId="11" fillId="3" borderId="20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3" fontId="13" fillId="0" borderId="0" xfId="0" applyNumberFormat="1" applyFont="1"/>
    <xf numFmtId="164" fontId="0" fillId="0" borderId="0" xfId="5" applyNumberFormat="1" applyFont="1"/>
    <xf numFmtId="3" fontId="0" fillId="0" borderId="0" xfId="0" applyNumberFormat="1"/>
    <xf numFmtId="3" fontId="11" fillId="3" borderId="40" xfId="0" applyNumberFormat="1" applyFont="1" applyFill="1" applyBorder="1" applyAlignment="1">
      <alignment horizontal="center" vertical="center" wrapText="1"/>
    </xf>
    <xf numFmtId="9" fontId="11" fillId="3" borderId="41" xfId="0" applyNumberFormat="1" applyFont="1" applyFill="1" applyBorder="1" applyAlignment="1">
      <alignment horizontal="center" vertical="center"/>
    </xf>
    <xf numFmtId="164" fontId="11" fillId="3" borderId="39" xfId="6" applyNumberFormat="1" applyFont="1" applyFill="1" applyBorder="1" applyAlignment="1">
      <alignment vertical="center"/>
    </xf>
    <xf numFmtId="164" fontId="13" fillId="0" borderId="0" xfId="5" applyNumberFormat="1" applyFont="1"/>
    <xf numFmtId="2" fontId="13" fillId="0" borderId="0" xfId="5" applyNumberFormat="1" applyFont="1"/>
    <xf numFmtId="2" fontId="13" fillId="0" borderId="0" xfId="0" applyNumberFormat="1" applyFont="1"/>
    <xf numFmtId="17" fontId="0" fillId="0" borderId="0" xfId="0" applyNumberFormat="1"/>
    <xf numFmtId="0" fontId="7" fillId="0" borderId="0" xfId="0" applyFont="1" applyAlignment="1">
      <alignment horizontal="center" vertical="center" wrapText="1"/>
    </xf>
    <xf numFmtId="0" fontId="8" fillId="3" borderId="42" xfId="2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8" xfId="2" applyFont="1" applyFill="1" applyBorder="1" applyAlignment="1">
      <alignment horizontal="center" vertical="center" wrapText="1"/>
    </xf>
    <xf numFmtId="0" fontId="8" fillId="3" borderId="24" xfId="2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27" xfId="2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8" fillId="3" borderId="31" xfId="2" applyFont="1" applyFill="1" applyBorder="1" applyAlignment="1">
      <alignment horizontal="center" vertical="center" wrapText="1"/>
    </xf>
    <xf numFmtId="0" fontId="8" fillId="3" borderId="32" xfId="2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19"/>
  <sheetViews>
    <sheetView showGridLines="0" tabSelected="1" workbookViewId="0">
      <selection activeCell="J13" sqref="J13"/>
    </sheetView>
  </sheetViews>
  <sheetFormatPr defaultRowHeight="14.5" x14ac:dyDescent="0.35"/>
  <cols>
    <col min="1" max="1" width="1.1796875" customWidth="1"/>
    <col min="3" max="3" width="18.54296875" customWidth="1"/>
    <col min="4" max="8" width="10.81640625" customWidth="1"/>
    <col min="9" max="9" width="10.1796875" bestFit="1" customWidth="1"/>
    <col min="10" max="10" width="9.7265625" bestFit="1" customWidth="1"/>
  </cols>
  <sheetData>
    <row r="1" spans="2:11" ht="15" customHeight="1" x14ac:dyDescent="0.35">
      <c r="B1" s="99" t="s">
        <v>36</v>
      </c>
      <c r="C1" s="99"/>
      <c r="D1" s="99"/>
      <c r="E1" s="99"/>
      <c r="F1" s="99"/>
      <c r="G1" s="99"/>
      <c r="H1" s="99"/>
    </row>
    <row r="2" spans="2:11" x14ac:dyDescent="0.35">
      <c r="B2" s="99"/>
      <c r="C2" s="99"/>
      <c r="D2" s="99"/>
      <c r="E2" s="99"/>
      <c r="F2" s="99"/>
      <c r="G2" s="99"/>
      <c r="H2" s="99"/>
    </row>
    <row r="3" spans="2:11" ht="25.5" customHeight="1" x14ac:dyDescent="0.35">
      <c r="B3" s="102" t="s">
        <v>3</v>
      </c>
      <c r="C3" s="102" t="s">
        <v>4</v>
      </c>
      <c r="D3" s="104" t="s">
        <v>37</v>
      </c>
      <c r="E3" s="104"/>
      <c r="F3" s="104" t="s">
        <v>38</v>
      </c>
      <c r="G3" s="104"/>
      <c r="H3" s="100" t="s">
        <v>8</v>
      </c>
    </row>
    <row r="4" spans="2:11" ht="25.5" customHeight="1" x14ac:dyDescent="0.35">
      <c r="B4" s="103"/>
      <c r="C4" s="103"/>
      <c r="D4" s="5" t="s">
        <v>7</v>
      </c>
      <c r="E4" s="6" t="s">
        <v>6</v>
      </c>
      <c r="F4" s="5" t="s">
        <v>7</v>
      </c>
      <c r="G4" s="6" t="s">
        <v>6</v>
      </c>
      <c r="H4" s="101"/>
    </row>
    <row r="5" spans="2:11" x14ac:dyDescent="0.35">
      <c r="B5" s="7">
        <v>1</v>
      </c>
      <c r="C5" s="8" t="s">
        <v>0</v>
      </c>
      <c r="D5" s="9">
        <v>733</v>
      </c>
      <c r="E5" s="10">
        <f>D5/$D$14</f>
        <v>0.2930827668932427</v>
      </c>
      <c r="F5" s="11">
        <v>601</v>
      </c>
      <c r="G5" s="10">
        <f t="shared" ref="G5:G13" si="0">F5/$F$14</f>
        <v>0.41620498614958451</v>
      </c>
      <c r="H5" s="12">
        <f>D5/F5-1</f>
        <v>0.21963394342762066</v>
      </c>
      <c r="I5" s="91"/>
      <c r="J5" s="3"/>
      <c r="K5" s="4"/>
    </row>
    <row r="6" spans="2:11" x14ac:dyDescent="0.35">
      <c r="B6" s="13">
        <v>2</v>
      </c>
      <c r="C6" s="14" t="s">
        <v>23</v>
      </c>
      <c r="D6" s="15">
        <v>661</v>
      </c>
      <c r="E6" s="16">
        <f t="shared" ref="E6:E13" si="1">D6/$D$14</f>
        <v>0.26429428228708518</v>
      </c>
      <c r="F6" s="17">
        <v>118</v>
      </c>
      <c r="G6" s="16">
        <f t="shared" si="0"/>
        <v>8.1717451523545703E-2</v>
      </c>
      <c r="H6" s="18">
        <f t="shared" ref="H6:H12" si="2">IF(F6=0,"",D6/F6-1)</f>
        <v>4.601694915254237</v>
      </c>
      <c r="I6" s="91"/>
      <c r="J6" s="3"/>
      <c r="K6" s="4"/>
    </row>
    <row r="7" spans="2:11" x14ac:dyDescent="0.35">
      <c r="B7" s="7">
        <v>3</v>
      </c>
      <c r="C7" s="8" t="s">
        <v>27</v>
      </c>
      <c r="D7" s="19">
        <v>239</v>
      </c>
      <c r="E7" s="10">
        <f t="shared" si="1"/>
        <v>9.5561775289884049E-2</v>
      </c>
      <c r="F7" s="20">
        <v>141</v>
      </c>
      <c r="G7" s="10">
        <f t="shared" si="0"/>
        <v>9.7645429362880884E-2</v>
      </c>
      <c r="H7" s="12">
        <f t="shared" si="2"/>
        <v>0.69503546099290769</v>
      </c>
      <c r="I7" s="91"/>
      <c r="J7" s="3"/>
    </row>
    <row r="8" spans="2:11" x14ac:dyDescent="0.35">
      <c r="B8" s="13">
        <v>4</v>
      </c>
      <c r="C8" s="14" t="s">
        <v>26</v>
      </c>
      <c r="D8" s="21">
        <v>179</v>
      </c>
      <c r="E8" s="16">
        <f t="shared" si="1"/>
        <v>7.1571371451419438E-2</v>
      </c>
      <c r="F8" s="17">
        <v>171</v>
      </c>
      <c r="G8" s="16">
        <f t="shared" si="0"/>
        <v>0.11842105263157894</v>
      </c>
      <c r="H8" s="18">
        <f t="shared" si="2"/>
        <v>4.6783625730994149E-2</v>
      </c>
      <c r="I8" s="91"/>
      <c r="J8" s="3"/>
    </row>
    <row r="9" spans="2:11" ht="14.5" customHeight="1" x14ac:dyDescent="0.35">
      <c r="B9" s="7">
        <v>5</v>
      </c>
      <c r="C9" s="8" t="s">
        <v>32</v>
      </c>
      <c r="D9" s="19">
        <v>149</v>
      </c>
      <c r="E9" s="10">
        <f t="shared" si="1"/>
        <v>5.9576169532187126E-2</v>
      </c>
      <c r="F9" s="11">
        <v>93</v>
      </c>
      <c r="G9" s="10">
        <f t="shared" si="0"/>
        <v>6.4404432132963985E-2</v>
      </c>
      <c r="H9" s="12">
        <f t="shared" si="2"/>
        <v>0.60215053763440851</v>
      </c>
      <c r="I9" s="91"/>
      <c r="J9" s="3"/>
    </row>
    <row r="10" spans="2:11" ht="14.5" hidden="1" customHeight="1" thickBot="1" x14ac:dyDescent="0.4">
      <c r="B10" s="22"/>
      <c r="C10" s="23" t="s">
        <v>34</v>
      </c>
      <c r="D10" s="24">
        <v>10</v>
      </c>
      <c r="E10" s="25"/>
      <c r="F10" s="26">
        <v>11</v>
      </c>
      <c r="G10" s="25"/>
      <c r="H10" s="27">
        <f t="shared" si="2"/>
        <v>-9.0909090909090939E-2</v>
      </c>
      <c r="I10">
        <f t="shared" ref="I10:J12" si="3">D10-F10</f>
        <v>-1</v>
      </c>
      <c r="J10" s="2">
        <f t="shared" si="3"/>
        <v>0</v>
      </c>
    </row>
    <row r="11" spans="2:11" ht="14.5" hidden="1" customHeight="1" x14ac:dyDescent="0.35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5" hidden="1" customHeight="1" x14ac:dyDescent="0.35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5" customHeight="1" x14ac:dyDescent="0.35">
      <c r="B13" s="34"/>
      <c r="C13" s="35" t="s">
        <v>2</v>
      </c>
      <c r="D13" s="36">
        <f>D14-SUM(D5:D9)</f>
        <v>540</v>
      </c>
      <c r="E13" s="37">
        <f t="shared" si="1"/>
        <v>0.21591363454618154</v>
      </c>
      <c r="F13" s="36">
        <f>F14-SUM(F5:F12)</f>
        <v>309</v>
      </c>
      <c r="G13" s="37">
        <f t="shared" si="0"/>
        <v>0.21398891966759004</v>
      </c>
      <c r="H13" s="38">
        <f>D13/F13-1</f>
        <v>0.74757281553398047</v>
      </c>
      <c r="J13" s="2"/>
    </row>
    <row r="14" spans="2:11" x14ac:dyDescent="0.35">
      <c r="B14" s="39"/>
      <c r="C14" s="40" t="s">
        <v>25</v>
      </c>
      <c r="D14" s="41">
        <v>2501</v>
      </c>
      <c r="E14" s="42">
        <v>1</v>
      </c>
      <c r="F14" s="41">
        <v>1444</v>
      </c>
      <c r="G14" s="42">
        <v>1</v>
      </c>
      <c r="H14" s="43">
        <f>D14/F14-1</f>
        <v>0.73199445983379507</v>
      </c>
      <c r="J14" s="2"/>
    </row>
    <row r="15" spans="2:11" x14ac:dyDescent="0.35">
      <c r="B15" s="44" t="s">
        <v>31</v>
      </c>
      <c r="C15" s="45"/>
      <c r="D15" s="45"/>
      <c r="E15" s="45"/>
      <c r="F15" s="45"/>
      <c r="G15" s="45"/>
      <c r="H15" s="45"/>
    </row>
    <row r="16" spans="2:11" x14ac:dyDescent="0.35">
      <c r="B16" s="46" t="s">
        <v>28</v>
      </c>
      <c r="C16" s="45"/>
      <c r="D16" s="45"/>
      <c r="E16" s="45"/>
      <c r="F16" s="45"/>
      <c r="G16" s="45"/>
      <c r="H16" s="45"/>
    </row>
    <row r="17" spans="2:8" x14ac:dyDescent="0.35">
      <c r="B17" s="45"/>
      <c r="C17" s="45"/>
      <c r="D17" s="45"/>
      <c r="E17" s="45"/>
      <c r="F17" s="45"/>
      <c r="G17" s="45"/>
      <c r="H17" s="45"/>
    </row>
    <row r="19" spans="2:8" x14ac:dyDescent="0.35">
      <c r="D19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K16"/>
  <sheetViews>
    <sheetView showGridLines="0" zoomScaleNormal="100" workbookViewId="0">
      <selection activeCell="J14" sqref="J14"/>
    </sheetView>
  </sheetViews>
  <sheetFormatPr defaultRowHeight="14.5" x14ac:dyDescent="0.35"/>
  <cols>
    <col min="1" max="1" width="1" customWidth="1"/>
    <col min="2" max="2" width="18.54296875" customWidth="1"/>
    <col min="3" max="3" width="21.453125" customWidth="1"/>
    <col min="9" max="9" width="9.54296875" bestFit="1" customWidth="1"/>
  </cols>
  <sheetData>
    <row r="1" spans="2:11" ht="28.5" customHeight="1" x14ac:dyDescent="0.35">
      <c r="B1" s="99" t="s">
        <v>42</v>
      </c>
      <c r="C1" s="99"/>
      <c r="D1" s="99"/>
      <c r="E1" s="99"/>
      <c r="F1" s="99"/>
      <c r="G1" s="99"/>
      <c r="H1" s="99"/>
    </row>
    <row r="2" spans="2:11" ht="25.5" customHeight="1" x14ac:dyDescent="0.35">
      <c r="B2" s="124" t="s">
        <v>9</v>
      </c>
      <c r="C2" s="126" t="s">
        <v>12</v>
      </c>
      <c r="D2" s="104" t="s">
        <v>37</v>
      </c>
      <c r="E2" s="104"/>
      <c r="F2" s="104" t="s">
        <v>38</v>
      </c>
      <c r="G2" s="104"/>
      <c r="H2" s="122" t="s">
        <v>8</v>
      </c>
    </row>
    <row r="3" spans="2:11" ht="25.5" customHeight="1" x14ac:dyDescent="0.35">
      <c r="B3" s="125"/>
      <c r="C3" s="127"/>
      <c r="D3" s="47" t="s">
        <v>7</v>
      </c>
      <c r="E3" s="48" t="s">
        <v>6</v>
      </c>
      <c r="F3" s="47" t="s">
        <v>7</v>
      </c>
      <c r="G3" s="48" t="s">
        <v>6</v>
      </c>
      <c r="H3" s="123"/>
    </row>
    <row r="4" spans="2:11" x14ac:dyDescent="0.35">
      <c r="B4" s="114" t="s">
        <v>10</v>
      </c>
      <c r="C4" s="111" t="s">
        <v>13</v>
      </c>
      <c r="D4" s="107">
        <v>804</v>
      </c>
      <c r="E4" s="49">
        <v>1</v>
      </c>
      <c r="F4" s="119">
        <v>724</v>
      </c>
      <c r="G4" s="49">
        <v>1</v>
      </c>
      <c r="H4" s="109">
        <f>D4/F4-1</f>
        <v>0.11049723756906071</v>
      </c>
      <c r="I4" s="90"/>
      <c r="K4" s="91"/>
    </row>
    <row r="5" spans="2:11" x14ac:dyDescent="0.35">
      <c r="B5" s="128"/>
      <c r="C5" s="112"/>
      <c r="D5" s="118"/>
      <c r="E5" s="50">
        <f>+D4/D13</f>
        <v>0.32147141143542585</v>
      </c>
      <c r="F5" s="120"/>
      <c r="G5" s="50">
        <f>+F4/F13</f>
        <v>0.50138504155124652</v>
      </c>
      <c r="H5" s="121"/>
      <c r="I5" s="90"/>
      <c r="K5" s="91"/>
    </row>
    <row r="6" spans="2:11" x14ac:dyDescent="0.35">
      <c r="B6" s="113" t="s">
        <v>11</v>
      </c>
      <c r="C6" s="51" t="s">
        <v>14</v>
      </c>
      <c r="D6" s="52">
        <v>1225</v>
      </c>
      <c r="E6" s="53">
        <f>D6/$D$11</f>
        <v>0.7218621096051856</v>
      </c>
      <c r="F6" s="54">
        <v>282</v>
      </c>
      <c r="G6" s="53">
        <f>F6/$F$11</f>
        <v>0.39166666666666666</v>
      </c>
      <c r="H6" s="55">
        <f>D6/F6-1</f>
        <v>3.3439716312056742</v>
      </c>
      <c r="I6" s="90"/>
      <c r="J6" s="91"/>
      <c r="K6" s="91"/>
    </row>
    <row r="7" spans="2:11" x14ac:dyDescent="0.35">
      <c r="B7" s="114"/>
      <c r="C7" s="56" t="s">
        <v>15</v>
      </c>
      <c r="D7" s="57">
        <v>221</v>
      </c>
      <c r="E7" s="58">
        <f>D7/$D$11</f>
        <v>0.13022981732469063</v>
      </c>
      <c r="F7" s="59">
        <v>109</v>
      </c>
      <c r="G7" s="58">
        <f>F7/$F$11</f>
        <v>0.15138888888888888</v>
      </c>
      <c r="H7" s="60">
        <f>IF(F7=0,"",D7/F7-1)</f>
        <v>1.0275229357798166</v>
      </c>
      <c r="I7" s="90"/>
      <c r="J7" s="91"/>
      <c r="K7" s="91"/>
    </row>
    <row r="8" spans="2:11" x14ac:dyDescent="0.35">
      <c r="B8" s="114"/>
      <c r="C8" s="51" t="s">
        <v>16</v>
      </c>
      <c r="D8" s="52"/>
      <c r="E8" s="53" t="str">
        <f>IF(D8=0,"",D8/$D$11)</f>
        <v/>
      </c>
      <c r="F8" s="54">
        <v>2</v>
      </c>
      <c r="G8" s="53">
        <f>IF(F8=0,"",F8/$F$11)</f>
        <v>2.7777777777777779E-3</v>
      </c>
      <c r="H8" s="55">
        <f>IF(F8=0,"",D8/F8-1)</f>
        <v>-1</v>
      </c>
      <c r="I8" s="90"/>
      <c r="J8" s="91"/>
      <c r="K8" s="91"/>
    </row>
    <row r="9" spans="2:11" x14ac:dyDescent="0.35">
      <c r="B9" s="114"/>
      <c r="C9" s="56" t="s">
        <v>17</v>
      </c>
      <c r="D9" s="57">
        <v>248</v>
      </c>
      <c r="E9" s="58">
        <f>D9/$D$11</f>
        <v>0.14614024749558044</v>
      </c>
      <c r="F9" s="61">
        <v>326</v>
      </c>
      <c r="G9" s="58">
        <f>F9/$F$11</f>
        <v>0.45277777777777778</v>
      </c>
      <c r="H9" s="60">
        <f>D9/F9-1</f>
        <v>-0.23926380368098155</v>
      </c>
      <c r="I9" s="90"/>
      <c r="J9" s="91"/>
      <c r="K9" s="91"/>
    </row>
    <row r="10" spans="2:11" x14ac:dyDescent="0.35">
      <c r="B10" s="114"/>
      <c r="C10" s="51" t="s">
        <v>18</v>
      </c>
      <c r="D10" s="52">
        <v>3</v>
      </c>
      <c r="E10" s="53">
        <f>IF(D10=0,"",D10/$D$11)</f>
        <v>1.7678255745433118E-3</v>
      </c>
      <c r="F10" s="54">
        <v>1</v>
      </c>
      <c r="G10" s="53">
        <f>IF(F10=0,"",F10/$F$11)</f>
        <v>1.3888888888888889E-3</v>
      </c>
      <c r="H10" s="55">
        <f>IF(F10=0,"",D10/F10-1)</f>
        <v>2</v>
      </c>
      <c r="I10" s="90"/>
      <c r="J10" s="91"/>
      <c r="K10" s="91"/>
    </row>
    <row r="11" spans="2:11" x14ac:dyDescent="0.35">
      <c r="B11" s="114"/>
      <c r="C11" s="116" t="s">
        <v>5</v>
      </c>
      <c r="D11" s="107">
        <f>SUM(D6:D10)</f>
        <v>1697</v>
      </c>
      <c r="E11" s="49">
        <f>SUM(E6:E10)</f>
        <v>1</v>
      </c>
      <c r="F11" s="107">
        <f>SUM(F6:F10)</f>
        <v>720</v>
      </c>
      <c r="G11" s="49">
        <f>SUM(G6:G10)</f>
        <v>1</v>
      </c>
      <c r="H11" s="109">
        <f>D11/F11-1</f>
        <v>1.3569444444444443</v>
      </c>
      <c r="I11" s="90"/>
      <c r="J11" s="91"/>
      <c r="K11" s="91"/>
    </row>
    <row r="12" spans="2:11" x14ac:dyDescent="0.35">
      <c r="B12" s="115"/>
      <c r="C12" s="117"/>
      <c r="D12" s="108"/>
      <c r="E12" s="62">
        <f>+D11/D13</f>
        <v>0.67852858856457421</v>
      </c>
      <c r="F12" s="108"/>
      <c r="G12" s="62">
        <f>F11/F13</f>
        <v>0.49861495844875348</v>
      </c>
      <c r="H12" s="110"/>
      <c r="I12" s="90"/>
      <c r="J12" s="91"/>
      <c r="K12" s="91"/>
    </row>
    <row r="13" spans="2:11" x14ac:dyDescent="0.35">
      <c r="B13" s="105" t="s">
        <v>33</v>
      </c>
      <c r="C13" s="106"/>
      <c r="D13" s="92">
        <f>D4+D11</f>
        <v>2501</v>
      </c>
      <c r="E13" s="93">
        <v>1</v>
      </c>
      <c r="F13" s="92">
        <f>F4+F11</f>
        <v>1444</v>
      </c>
      <c r="G13" s="93">
        <v>1</v>
      </c>
      <c r="H13" s="94">
        <f>D13/F13-1</f>
        <v>0.73199445983379507</v>
      </c>
      <c r="I13" s="90"/>
      <c r="J13" s="91"/>
      <c r="K13" s="91"/>
    </row>
    <row r="14" spans="2:11" x14ac:dyDescent="0.35">
      <c r="B14" s="46" t="s">
        <v>28</v>
      </c>
      <c r="C14" s="45"/>
      <c r="D14" s="45"/>
      <c r="E14" s="45"/>
      <c r="F14" s="45"/>
      <c r="G14" s="45"/>
      <c r="H14" s="45"/>
    </row>
    <row r="15" spans="2:11" x14ac:dyDescent="0.35">
      <c r="B15" s="46" t="s">
        <v>24</v>
      </c>
      <c r="C15" s="45"/>
      <c r="D15" s="45"/>
      <c r="E15" s="45"/>
      <c r="F15" s="45"/>
      <c r="G15" s="45"/>
      <c r="H15" s="45"/>
    </row>
    <row r="16" spans="2:11" x14ac:dyDescent="0.35">
      <c r="H16" s="1"/>
      <c r="K16" s="98"/>
    </row>
  </sheetData>
  <mergeCells count="17"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  <mergeCell ref="B13:C13"/>
    <mergeCell ref="D11:D12"/>
    <mergeCell ref="F11:F12"/>
    <mergeCell ref="H11:H12"/>
    <mergeCell ref="C4:C5"/>
    <mergeCell ref="B6:B12"/>
    <mergeCell ref="C11:C12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>
      <selection activeCell="J10" sqref="J10"/>
    </sheetView>
  </sheetViews>
  <sheetFormatPr defaultColWidth="9.1796875" defaultRowHeight="14" x14ac:dyDescent="0.3"/>
  <cols>
    <col min="1" max="1" width="1.1796875" style="45" customWidth="1"/>
    <col min="2" max="2" width="9.1796875" style="45"/>
    <col min="3" max="3" width="16.54296875" style="45" bestFit="1" customWidth="1"/>
    <col min="4" max="7" width="9.1796875" style="45"/>
    <col min="8" max="8" width="11.54296875" style="45" customWidth="1"/>
    <col min="9" max="9" width="9.1796875" style="45"/>
    <col min="10" max="10" width="10.81640625" style="45" bestFit="1" customWidth="1"/>
    <col min="11" max="16384" width="9.1796875" style="45"/>
  </cols>
  <sheetData>
    <row r="1" spans="2:12" x14ac:dyDescent="0.3">
      <c r="B1" s="99" t="s">
        <v>41</v>
      </c>
      <c r="C1" s="99"/>
      <c r="D1" s="99"/>
      <c r="E1" s="99"/>
      <c r="F1" s="99"/>
      <c r="G1" s="99"/>
      <c r="H1" s="99"/>
    </row>
    <row r="2" spans="2:12" x14ac:dyDescent="0.3">
      <c r="B2" s="99"/>
      <c r="C2" s="99"/>
      <c r="D2" s="99"/>
      <c r="E2" s="99"/>
      <c r="F2" s="99"/>
      <c r="G2" s="99"/>
      <c r="H2" s="99"/>
    </row>
    <row r="3" spans="2:12" ht="25.5" customHeight="1" x14ac:dyDescent="0.3">
      <c r="B3" s="129" t="s">
        <v>3</v>
      </c>
      <c r="C3" s="129" t="s">
        <v>4</v>
      </c>
      <c r="D3" s="104" t="s">
        <v>37</v>
      </c>
      <c r="E3" s="104"/>
      <c r="F3" s="104" t="s">
        <v>38</v>
      </c>
      <c r="G3" s="104"/>
      <c r="H3" s="131" t="s">
        <v>8</v>
      </c>
    </row>
    <row r="4" spans="2:12" ht="25.5" customHeight="1" x14ac:dyDescent="0.3">
      <c r="B4" s="130"/>
      <c r="C4" s="130"/>
      <c r="D4" s="5" t="s">
        <v>7</v>
      </c>
      <c r="E4" s="6" t="s">
        <v>6</v>
      </c>
      <c r="F4" s="5" t="s">
        <v>7</v>
      </c>
      <c r="G4" s="6" t="s">
        <v>6</v>
      </c>
      <c r="H4" s="132"/>
    </row>
    <row r="5" spans="2:12" x14ac:dyDescent="0.3">
      <c r="B5" s="7">
        <v>1</v>
      </c>
      <c r="C5" s="8" t="s">
        <v>27</v>
      </c>
      <c r="D5" s="9">
        <v>554</v>
      </c>
      <c r="E5" s="10">
        <f t="shared" ref="E5:E11" si="0">D5/$D$12</f>
        <v>0.28990057561486132</v>
      </c>
      <c r="F5" s="11">
        <v>516</v>
      </c>
      <c r="G5" s="10">
        <f>F5/$F$12</f>
        <v>0.26543209876543211</v>
      </c>
      <c r="H5" s="12">
        <f t="shared" ref="H5:H10" si="1">D5/F5-1</f>
        <v>7.3643410852713087E-2</v>
      </c>
      <c r="I5" s="89"/>
      <c r="J5" s="97"/>
      <c r="K5" s="64"/>
      <c r="L5" s="64"/>
    </row>
    <row r="6" spans="2:12" x14ac:dyDescent="0.3">
      <c r="B6" s="13">
        <v>2</v>
      </c>
      <c r="C6" s="14" t="s">
        <v>0</v>
      </c>
      <c r="D6" s="15">
        <v>552</v>
      </c>
      <c r="E6" s="16">
        <f t="shared" si="0"/>
        <v>0.28885400313971743</v>
      </c>
      <c r="F6" s="17">
        <v>544</v>
      </c>
      <c r="G6" s="16">
        <f t="shared" ref="G6:G11" si="2">F6/$F$12</f>
        <v>0.27983539094650206</v>
      </c>
      <c r="H6" s="18">
        <f t="shared" si="1"/>
        <v>1.4705882352941124E-2</v>
      </c>
      <c r="I6" s="89"/>
      <c r="J6" s="97"/>
      <c r="K6" s="64"/>
    </row>
    <row r="7" spans="2:12" x14ac:dyDescent="0.3">
      <c r="B7" s="7">
        <v>3</v>
      </c>
      <c r="C7" s="8" t="s">
        <v>1</v>
      </c>
      <c r="D7" s="9">
        <v>185</v>
      </c>
      <c r="E7" s="10">
        <f t="shared" si="0"/>
        <v>9.6807953950811099E-2</v>
      </c>
      <c r="F7" s="11">
        <v>206</v>
      </c>
      <c r="G7" s="10">
        <f t="shared" si="2"/>
        <v>0.10596707818930041</v>
      </c>
      <c r="H7" s="12">
        <f t="shared" si="1"/>
        <v>-0.10194174757281549</v>
      </c>
      <c r="I7" s="89"/>
      <c r="J7" s="97"/>
      <c r="K7" s="64"/>
    </row>
    <row r="8" spans="2:12" x14ac:dyDescent="0.3">
      <c r="B8" s="13">
        <v>4</v>
      </c>
      <c r="C8" s="14" t="s">
        <v>26</v>
      </c>
      <c r="D8" s="15">
        <v>105</v>
      </c>
      <c r="E8" s="16">
        <f t="shared" si="0"/>
        <v>5.4945054945054944E-2</v>
      </c>
      <c r="F8" s="17">
        <v>111</v>
      </c>
      <c r="G8" s="16">
        <f t="shared" si="2"/>
        <v>5.7098765432098762E-2</v>
      </c>
      <c r="H8" s="18">
        <f>D8/F8-1</f>
        <v>-5.4054054054054057E-2</v>
      </c>
      <c r="I8" s="89"/>
      <c r="J8" s="97"/>
      <c r="K8" s="64"/>
    </row>
    <row r="9" spans="2:12" x14ac:dyDescent="0.3">
      <c r="B9" s="7">
        <v>5</v>
      </c>
      <c r="C9" s="8" t="s">
        <v>30</v>
      </c>
      <c r="D9" s="9">
        <v>57</v>
      </c>
      <c r="E9" s="10">
        <f t="shared" si="0"/>
        <v>2.9827315541601257E-2</v>
      </c>
      <c r="F9" s="11">
        <v>112</v>
      </c>
      <c r="G9" s="10">
        <f t="shared" si="2"/>
        <v>5.7613168724279837E-2</v>
      </c>
      <c r="H9" s="12">
        <f t="shared" si="1"/>
        <v>-0.4910714285714286</v>
      </c>
      <c r="I9" s="89"/>
      <c r="J9" s="97"/>
      <c r="K9" s="64"/>
    </row>
    <row r="10" spans="2:12" x14ac:dyDescent="0.3">
      <c r="B10" s="13">
        <v>6</v>
      </c>
      <c r="C10" s="14" t="s">
        <v>35</v>
      </c>
      <c r="D10" s="15">
        <v>54</v>
      </c>
      <c r="E10" s="16">
        <f t="shared" si="0"/>
        <v>2.8257456828885402E-2</v>
      </c>
      <c r="F10" s="17">
        <v>41</v>
      </c>
      <c r="G10" s="16">
        <f t="shared" si="2"/>
        <v>2.1090534979423869E-2</v>
      </c>
      <c r="H10" s="18">
        <f t="shared" si="1"/>
        <v>0.31707317073170738</v>
      </c>
      <c r="I10" s="89"/>
      <c r="J10" s="64"/>
      <c r="K10" s="64"/>
      <c r="L10" s="64"/>
    </row>
    <row r="11" spans="2:12" x14ac:dyDescent="0.3">
      <c r="B11" s="65"/>
      <c r="C11" s="66" t="s">
        <v>2</v>
      </c>
      <c r="D11" s="67">
        <f>D12-SUM(D5:D10)</f>
        <v>404</v>
      </c>
      <c r="E11" s="68">
        <f t="shared" si="0"/>
        <v>0.21140763997906856</v>
      </c>
      <c r="F11" s="67">
        <f>F12-SUM(F5:F10)</f>
        <v>414</v>
      </c>
      <c r="G11" s="69">
        <f t="shared" si="2"/>
        <v>0.21296296296296297</v>
      </c>
      <c r="H11" s="70">
        <f>D11/F11-1</f>
        <v>-2.4154589371980673E-2</v>
      </c>
      <c r="I11" s="89"/>
      <c r="J11" s="64"/>
      <c r="L11" s="64"/>
    </row>
    <row r="12" spans="2:12" x14ac:dyDescent="0.3">
      <c r="B12" s="39"/>
      <c r="C12" s="40" t="s">
        <v>5</v>
      </c>
      <c r="D12" s="41">
        <v>1911</v>
      </c>
      <c r="E12" s="42">
        <v>1</v>
      </c>
      <c r="F12" s="41">
        <v>1944</v>
      </c>
      <c r="G12" s="42">
        <v>1</v>
      </c>
      <c r="H12" s="43">
        <f>D12/F12-1</f>
        <v>-1.6975308641975273E-2</v>
      </c>
      <c r="I12" s="89"/>
      <c r="J12" s="64"/>
      <c r="L12" s="64"/>
    </row>
    <row r="13" spans="2:12" x14ac:dyDescent="0.3">
      <c r="B13" s="46" t="s">
        <v>28</v>
      </c>
      <c r="J13" s="71"/>
    </row>
    <row r="14" spans="2:12" x14ac:dyDescent="0.3">
      <c r="F14" s="89"/>
      <c r="J14" s="71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J36"/>
  <sheetViews>
    <sheetView showGridLines="0" zoomScaleNormal="100" workbookViewId="0"/>
  </sheetViews>
  <sheetFormatPr defaultColWidth="9.1796875" defaultRowHeight="14" x14ac:dyDescent="0.3"/>
  <cols>
    <col min="1" max="1" width="1.1796875" style="45" customWidth="1"/>
    <col min="2" max="2" width="12.81640625" style="45" customWidth="1"/>
    <col min="3" max="3" width="21" style="45" customWidth="1"/>
    <col min="4" max="4" width="16.81640625" style="45" bestFit="1" customWidth="1"/>
    <col min="5" max="5" width="9.453125" style="45" bestFit="1" customWidth="1"/>
    <col min="6" max="16384" width="9.1796875" style="45"/>
  </cols>
  <sheetData>
    <row r="1" spans="2:10" ht="30" customHeight="1" x14ac:dyDescent="0.3">
      <c r="B1" s="133" t="s">
        <v>39</v>
      </c>
      <c r="C1" s="133"/>
      <c r="D1" s="133"/>
      <c r="E1" s="133"/>
      <c r="F1" s="133"/>
      <c r="G1" s="133"/>
      <c r="H1" s="133"/>
      <c r="I1" s="88"/>
    </row>
    <row r="2" spans="2:10" ht="25.5" customHeight="1" x14ac:dyDescent="0.3">
      <c r="B2" s="138" t="s">
        <v>9</v>
      </c>
      <c r="C2" s="140" t="s">
        <v>12</v>
      </c>
      <c r="D2" s="104" t="s">
        <v>37</v>
      </c>
      <c r="E2" s="104"/>
      <c r="F2" s="104" t="s">
        <v>38</v>
      </c>
      <c r="G2" s="104"/>
      <c r="H2" s="136" t="s">
        <v>8</v>
      </c>
    </row>
    <row r="3" spans="2:10" ht="25.5" customHeight="1" x14ac:dyDescent="0.3">
      <c r="B3" s="139"/>
      <c r="C3" s="141"/>
      <c r="D3" s="47" t="s">
        <v>7</v>
      </c>
      <c r="E3" s="48" t="s">
        <v>6</v>
      </c>
      <c r="F3" s="47" t="s">
        <v>7</v>
      </c>
      <c r="G3" s="48" t="s">
        <v>6</v>
      </c>
      <c r="H3" s="137"/>
    </row>
    <row r="4" spans="2:10" x14ac:dyDescent="0.3">
      <c r="B4" s="114" t="s">
        <v>10</v>
      </c>
      <c r="C4" s="111" t="s">
        <v>13</v>
      </c>
      <c r="D4" s="107">
        <v>491</v>
      </c>
      <c r="E4" s="49">
        <v>1</v>
      </c>
      <c r="F4" s="119">
        <v>477</v>
      </c>
      <c r="G4" s="49">
        <v>1</v>
      </c>
      <c r="H4" s="109">
        <f>D4/F4-1</f>
        <v>2.9350104821803003E-2</v>
      </c>
    </row>
    <row r="5" spans="2:10" x14ac:dyDescent="0.3">
      <c r="B5" s="128"/>
      <c r="C5" s="112"/>
      <c r="D5" s="118"/>
      <c r="E5" s="50">
        <f>+D4/D13</f>
        <v>0.25693354264782836</v>
      </c>
      <c r="F5" s="120"/>
      <c r="G5" s="50">
        <f>+F4/F13</f>
        <v>0.24537037037037038</v>
      </c>
      <c r="H5" s="121"/>
    </row>
    <row r="6" spans="2:10" x14ac:dyDescent="0.3">
      <c r="B6" s="113" t="s">
        <v>11</v>
      </c>
      <c r="C6" s="51" t="s">
        <v>14</v>
      </c>
      <c r="D6" s="52">
        <v>216</v>
      </c>
      <c r="E6" s="53">
        <f>D6/$D$11</f>
        <v>0.15211267605633802</v>
      </c>
      <c r="F6" s="54">
        <v>186</v>
      </c>
      <c r="G6" s="53">
        <f>F6/$F$11</f>
        <v>0.12678936605316973</v>
      </c>
      <c r="H6" s="55">
        <f>D6/F6-1</f>
        <v>0.16129032258064524</v>
      </c>
      <c r="I6" s="95"/>
      <c r="J6" s="96"/>
    </row>
    <row r="7" spans="2:10" x14ac:dyDescent="0.3">
      <c r="B7" s="114"/>
      <c r="C7" s="56" t="s">
        <v>15</v>
      </c>
      <c r="D7" s="52">
        <v>616</v>
      </c>
      <c r="E7" s="53">
        <f>D7/$D$11</f>
        <v>0.43380281690140843</v>
      </c>
      <c r="F7" s="72">
        <v>636</v>
      </c>
      <c r="G7" s="53">
        <f>F7/$F$11</f>
        <v>0.43353783231083842</v>
      </c>
      <c r="H7" s="55">
        <f>D7/F7-1</f>
        <v>-3.1446540880503138E-2</v>
      </c>
      <c r="I7" s="95"/>
      <c r="J7" s="95"/>
    </row>
    <row r="8" spans="2:10" x14ac:dyDescent="0.3">
      <c r="B8" s="114"/>
      <c r="C8" s="51" t="s">
        <v>16</v>
      </c>
      <c r="D8" s="52">
        <v>2</v>
      </c>
      <c r="E8" s="53">
        <f>D8/$D$11</f>
        <v>1.4084507042253522E-3</v>
      </c>
      <c r="F8" s="73">
        <v>2</v>
      </c>
      <c r="G8" s="53">
        <f>F8/$F$11</f>
        <v>1.3633265167007499E-3</v>
      </c>
      <c r="H8" s="55">
        <f>IF(F8=0," ",D8/F8-1)</f>
        <v>0</v>
      </c>
      <c r="I8" s="95"/>
      <c r="J8" s="95"/>
    </row>
    <row r="9" spans="2:10" x14ac:dyDescent="0.3">
      <c r="B9" s="114"/>
      <c r="C9" s="56" t="s">
        <v>17</v>
      </c>
      <c r="D9" s="52">
        <v>516</v>
      </c>
      <c r="E9" s="53">
        <f>D9/$D$11</f>
        <v>0.36338028169014086</v>
      </c>
      <c r="F9" s="73">
        <v>561</v>
      </c>
      <c r="G9" s="53">
        <f>F9/$F$11</f>
        <v>0.3824130879345603</v>
      </c>
      <c r="H9" s="55">
        <f>D9/F9-1</f>
        <v>-8.0213903743315496E-2</v>
      </c>
      <c r="I9" s="95"/>
      <c r="J9" s="95"/>
    </row>
    <row r="10" spans="2:10" x14ac:dyDescent="0.3">
      <c r="B10" s="114"/>
      <c r="C10" s="51" t="s">
        <v>18</v>
      </c>
      <c r="D10" s="52">
        <v>70</v>
      </c>
      <c r="E10" s="53">
        <f>D10/$D$11</f>
        <v>4.9295774647887321E-2</v>
      </c>
      <c r="F10" s="73">
        <v>82</v>
      </c>
      <c r="G10" s="53">
        <f>F10/$F$11</f>
        <v>5.5896387184730743E-2</v>
      </c>
      <c r="H10" s="55">
        <f>D10/F10-1</f>
        <v>-0.14634146341463417</v>
      </c>
      <c r="I10" s="95"/>
      <c r="J10" s="95"/>
    </row>
    <row r="11" spans="2:10" x14ac:dyDescent="0.3">
      <c r="B11" s="114"/>
      <c r="C11" s="116" t="s">
        <v>5</v>
      </c>
      <c r="D11" s="107">
        <f>SUM(D6:D10)</f>
        <v>1420</v>
      </c>
      <c r="E11" s="49">
        <f>SUM(E6:E10)</f>
        <v>1</v>
      </c>
      <c r="F11" s="107">
        <f>SUM(F6:F10)</f>
        <v>1467</v>
      </c>
      <c r="G11" s="49">
        <f>SUM(G6:G10)</f>
        <v>1</v>
      </c>
      <c r="H11" s="109">
        <f>D11/F11-1</f>
        <v>-3.2038173142467596E-2</v>
      </c>
      <c r="I11" s="95"/>
      <c r="J11" s="95"/>
    </row>
    <row r="12" spans="2:10" x14ac:dyDescent="0.3">
      <c r="B12" s="115"/>
      <c r="C12" s="117"/>
      <c r="D12" s="108"/>
      <c r="E12" s="62">
        <f>+D11/D13</f>
        <v>0.74306645735217158</v>
      </c>
      <c r="F12" s="108"/>
      <c r="G12" s="62">
        <f>F11/F13</f>
        <v>0.75462962962962965</v>
      </c>
      <c r="H12" s="110"/>
      <c r="I12" s="95"/>
      <c r="J12" s="95"/>
    </row>
    <row r="13" spans="2:10" x14ac:dyDescent="0.3">
      <c r="B13" s="134" t="s">
        <v>33</v>
      </c>
      <c r="C13" s="135"/>
      <c r="D13" s="74">
        <f>+D11+D4</f>
        <v>1911</v>
      </c>
      <c r="E13" s="75">
        <f>E5+E12</f>
        <v>1</v>
      </c>
      <c r="F13" s="76">
        <f>+F11+F4</f>
        <v>1944</v>
      </c>
      <c r="G13" s="75">
        <f>G5+G12</f>
        <v>1</v>
      </c>
      <c r="H13" s="77">
        <f>D13/F13-1</f>
        <v>-1.6975308641975273E-2</v>
      </c>
      <c r="I13" s="95"/>
      <c r="J13" s="96"/>
    </row>
    <row r="14" spans="2:10" x14ac:dyDescent="0.3">
      <c r="B14" s="46" t="s">
        <v>28</v>
      </c>
    </row>
    <row r="16" spans="2:10" ht="39.75" customHeight="1" x14ac:dyDescent="0.3">
      <c r="B16" s="144" t="s">
        <v>40</v>
      </c>
      <c r="C16" s="144"/>
      <c r="D16" s="144"/>
    </row>
    <row r="17" spans="2:4" ht="21.75" customHeight="1" x14ac:dyDescent="0.3">
      <c r="B17" s="78" t="s">
        <v>20</v>
      </c>
      <c r="C17" s="79" t="s">
        <v>21</v>
      </c>
      <c r="D17" s="80" t="s">
        <v>19</v>
      </c>
    </row>
    <row r="18" spans="2:4" x14ac:dyDescent="0.3">
      <c r="B18" s="81">
        <v>2016</v>
      </c>
      <c r="C18" s="81">
        <v>174</v>
      </c>
      <c r="D18" s="82">
        <f t="shared" ref="D18:D32" si="0">C18/$C$34</f>
        <v>9.1051805337519623E-2</v>
      </c>
    </row>
    <row r="19" spans="2:4" x14ac:dyDescent="0.3">
      <c r="B19" s="81">
        <v>2009</v>
      </c>
      <c r="C19" s="81">
        <v>167</v>
      </c>
      <c r="D19" s="82">
        <f t="shared" si="0"/>
        <v>8.7388801674515959E-2</v>
      </c>
    </row>
    <row r="20" spans="2:4" x14ac:dyDescent="0.3">
      <c r="B20" s="81">
        <v>2015</v>
      </c>
      <c r="C20" s="81">
        <v>156</v>
      </c>
      <c r="D20" s="82">
        <f t="shared" si="0"/>
        <v>8.1632653061224483E-2</v>
      </c>
    </row>
    <row r="21" spans="2:4" x14ac:dyDescent="0.3">
      <c r="B21" s="81">
        <v>2014</v>
      </c>
      <c r="C21" s="81">
        <v>150</v>
      </c>
      <c r="D21" s="82">
        <f t="shared" si="0"/>
        <v>7.8492935635792779E-2</v>
      </c>
    </row>
    <row r="22" spans="2:4" x14ac:dyDescent="0.3">
      <c r="B22" s="81">
        <v>2008</v>
      </c>
      <c r="C22" s="81">
        <v>144</v>
      </c>
      <c r="D22" s="82">
        <f t="shared" si="0"/>
        <v>7.5353218210361061E-2</v>
      </c>
    </row>
    <row r="23" spans="2:4" x14ac:dyDescent="0.3">
      <c r="B23" s="81">
        <v>2013</v>
      </c>
      <c r="C23" s="81">
        <v>139</v>
      </c>
      <c r="D23" s="82">
        <f t="shared" si="0"/>
        <v>7.2736787022501304E-2</v>
      </c>
    </row>
    <row r="24" spans="2:4" x14ac:dyDescent="0.3">
      <c r="B24" s="81">
        <v>2010</v>
      </c>
      <c r="C24" s="81">
        <v>137</v>
      </c>
      <c r="D24" s="82">
        <f t="shared" si="0"/>
        <v>7.1690214547357398E-2</v>
      </c>
    </row>
    <row r="25" spans="2:4" x14ac:dyDescent="0.3">
      <c r="B25" s="81">
        <v>2011</v>
      </c>
      <c r="C25" s="81">
        <v>130</v>
      </c>
      <c r="D25" s="82">
        <f t="shared" si="0"/>
        <v>6.8027210884353748E-2</v>
      </c>
    </row>
    <row r="26" spans="2:4" x14ac:dyDescent="0.3">
      <c r="B26" s="81">
        <v>2017</v>
      </c>
      <c r="C26" s="81">
        <v>126</v>
      </c>
      <c r="D26" s="82">
        <f t="shared" si="0"/>
        <v>6.5934065934065936E-2</v>
      </c>
    </row>
    <row r="27" spans="2:4" x14ac:dyDescent="0.3">
      <c r="B27" s="81">
        <v>2012</v>
      </c>
      <c r="C27" s="81">
        <v>105</v>
      </c>
      <c r="D27" s="82">
        <f t="shared" si="0"/>
        <v>5.4945054945054944E-2</v>
      </c>
    </row>
    <row r="28" spans="2:4" x14ac:dyDescent="0.3">
      <c r="B28" s="81">
        <v>2018</v>
      </c>
      <c r="C28" s="81">
        <v>85</v>
      </c>
      <c r="D28" s="82">
        <f t="shared" si="0"/>
        <v>4.4479330193615906E-2</v>
      </c>
    </row>
    <row r="29" spans="2:4" x14ac:dyDescent="0.3">
      <c r="B29" s="81">
        <v>2019</v>
      </c>
      <c r="C29" s="81">
        <v>82</v>
      </c>
      <c r="D29" s="82">
        <f t="shared" si="0"/>
        <v>4.2909471480900054E-2</v>
      </c>
    </row>
    <row r="30" spans="2:4" x14ac:dyDescent="0.3">
      <c r="B30" s="81">
        <v>2007</v>
      </c>
      <c r="C30" s="81">
        <v>61</v>
      </c>
      <c r="D30" s="82">
        <f t="shared" si="0"/>
        <v>3.1920460491889062E-2</v>
      </c>
    </row>
    <row r="31" spans="2:4" x14ac:dyDescent="0.3">
      <c r="B31" s="81">
        <v>2020</v>
      </c>
      <c r="C31" s="81">
        <v>57</v>
      </c>
      <c r="D31" s="82">
        <f t="shared" si="0"/>
        <v>2.9827315541601257E-2</v>
      </c>
    </row>
    <row r="32" spans="2:4" x14ac:dyDescent="0.3">
      <c r="B32" s="81">
        <v>2026</v>
      </c>
      <c r="C32" s="81">
        <v>39</v>
      </c>
      <c r="D32" s="82">
        <f t="shared" si="0"/>
        <v>2.0408163265306121E-2</v>
      </c>
    </row>
    <row r="33" spans="2:5" x14ac:dyDescent="0.3">
      <c r="B33" s="83" t="s">
        <v>29</v>
      </c>
      <c r="C33" s="83">
        <f>C34-SUM(C18:C32)</f>
        <v>159</v>
      </c>
      <c r="D33" s="63">
        <f t="shared" ref="D33" si="1">C33/$C$34</f>
        <v>8.3202511773940349E-2</v>
      </c>
    </row>
    <row r="34" spans="2:5" x14ac:dyDescent="0.3">
      <c r="B34" s="84" t="s">
        <v>22</v>
      </c>
      <c r="C34" s="85">
        <f>D13</f>
        <v>1911</v>
      </c>
      <c r="D34" s="86">
        <f>SUM(D18:D33)</f>
        <v>0.99999999999999989</v>
      </c>
      <c r="E34" s="87"/>
    </row>
    <row r="35" spans="2:5" x14ac:dyDescent="0.3">
      <c r="B35" s="142" t="s">
        <v>28</v>
      </c>
      <c r="C35" s="142"/>
      <c r="D35" s="142"/>
    </row>
    <row r="36" spans="2:5" x14ac:dyDescent="0.3">
      <c r="B36" s="143"/>
      <c r="C36" s="143"/>
      <c r="D36" s="143"/>
    </row>
  </sheetData>
  <sortState xmlns:xlrd2="http://schemas.microsoft.com/office/spreadsheetml/2017/richdata2" ref="B18:D32">
    <sortCondition ref="B18:B32"/>
  </sortState>
  <mergeCells count="19">
    <mergeCell ref="B35:D36"/>
    <mergeCell ref="B16:D16"/>
    <mergeCell ref="D11:D12"/>
    <mergeCell ref="F11:F12"/>
    <mergeCell ref="H11:H12"/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Ewa Szeląg</cp:lastModifiedBy>
  <cp:lastPrinted>2016-07-29T11:01:19Z</cp:lastPrinted>
  <dcterms:created xsi:type="dcterms:W3CDTF">2012-03-22T10:49:24Z</dcterms:created>
  <dcterms:modified xsi:type="dcterms:W3CDTF">2026-08-21T12:02:31Z</dcterms:modified>
</cp:coreProperties>
</file>