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6\BUS\robocze\"/>
    </mc:Choice>
  </mc:AlternateContent>
  <xr:revisionPtr revIDLastSave="0" documentId="13_ncr:1_{3AA3685D-784B-43C5-BD68-3689E6DB4415}" xr6:coauthVersionLast="47" xr6:coauthVersionMax="47" xr10:uidLastSave="{00000000-0000-0000-0000-000000000000}"/>
  <bookViews>
    <workbookView xWindow="-108" yWindow="-108" windowWidth="41496" windowHeight="16776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4"/>
  <c r="E11" i="4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28" i="5"/>
  <c r="D26" i="5"/>
  <c r="D18" i="5"/>
  <c r="D25" i="5"/>
  <c r="D27" i="5"/>
  <c r="D24" i="5"/>
  <c r="D20" i="5"/>
  <c r="D31" i="5"/>
  <c r="C33" i="5"/>
  <c r="D33" i="5" s="1"/>
  <c r="D30" i="5"/>
  <c r="D22" i="5"/>
  <c r="D19" i="5"/>
  <c r="D29" i="5"/>
  <c r="D21" i="5"/>
  <c r="D23" i="5"/>
  <c r="D32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<sst xmlns="http://schemas.openxmlformats.org/spreadsheetml/2006/main" count="90" uniqueCount="44">
  <si>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</si>
  <si>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</si>
  <si>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</si>
  <si>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</si>
  <si>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</si>
  <si>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</si>
  <si>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</si>
  <si>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</si>
  <si>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</si>
  <si>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</si>
  <si>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</si>
  <si>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</si>
  <si>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</si>
  <si>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</si>
  <si>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</si>
  <si>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</si>
  <si>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</si>
  <si>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</si>
  <si>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</si>
  <si>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</si>
  <si>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</si>
  <si>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</si>
  <si>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</si>
  <si>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</si>
  <si>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</si>
  <si>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</si>
  <si>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</si>
  <si>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</si>
  <si>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</si>
  <si>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</si>
  <si>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</si>
  <si>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</si>
  <si>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</si>
  <si>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</si>
  <si>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</si>
  <si>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</si>
  <si>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Pierwsze rejestracje NOWYCH autobusów w Polsce
styczeń - czerwiec  2025</t>
  </si>
  <si>
    <t>1-6.2025</t>
  </si>
  <si>
    <t>1-6.2024</t>
  </si>
  <si>
    <t>Pierwsze rejestracje NOWYCH autobusów w Polsce według segmentów
styczeń - czerwiec 2025</t>
  </si>
  <si>
    <t>Pierwsze rejestracje UŻYWANYCH autobusów w Polsce
styczeń-czerwiec 2025</t>
  </si>
  <si>
    <t>TEMSA</t>
  </si>
  <si>
    <t>Pierwsze rejestracje UŻYWANYCH autobusów w Polsce według segmentów
styczeń - czerwiec 2025</t>
  </si>
  <si>
    <t>Pierwsze rejestracje używanych autobusów, 
według roku produkcji; styczeń-czerwiec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</si>
</sst>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>
      <selection activeCell="B1" sqref="B1:H2"/>
    </sheetView>
  </sheetViews>
  <sheetFormatPr defaultRowHeight="14.4" x14ac:dyDescent="0.3"/>
  <cols>
    <col min="1" max="1" width="1.109375" customWidth="1"/>
    <col min="3" max="3" width="18.5546875" customWidth="1"/>
    <col min="4" max="8" width="10.88671875" customWidth="1"/>
    <col min="9" max="9" width="10.109375" bestFit="1" customWidth="1"/>
  </cols>
  <sheetData>
    <row r="1" spans="2:11" ht="15" customHeight="1" x14ac:dyDescent="0.3">
      <c r="B1" s="94" t="s">
        <v>36</v>
      </c>
      <c r="C1" s="94"/>
      <c r="D1" s="94"/>
      <c r="E1" s="94"/>
      <c r="F1" s="94"/>
      <c r="G1" s="94"/>
      <c r="H1" s="94"/>
    </row>
    <row r="2" spans="2:11" x14ac:dyDescent="0.3">
      <c r="B2" s="94"/>
      <c r="C2" s="94"/>
      <c r="D2" s="94"/>
      <c r="E2" s="94"/>
      <c r="F2" s="94"/>
      <c r="G2" s="94"/>
      <c r="H2" s="94"/>
    </row>
    <row r="3" spans="2:11" ht="25.5" customHeight="1" x14ac:dyDescent="0.3">
      <c r="B3" s="96" t="s">
        <v>3</v>
      </c>
      <c r="C3" s="96" t="s">
        <v>4</v>
      </c>
      <c r="D3" s="97" t="s">
        <v>37</v>
      </c>
      <c r="E3" s="97"/>
      <c r="F3" s="97" t="s">
        <v>38</v>
      </c>
      <c r="G3" s="97"/>
      <c r="H3" s="95" t="s">
        <v>8</v>
      </c>
    </row>
    <row r="4" spans="2:11" ht="42.75" customHeight="1" x14ac:dyDescent="0.3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">
      <c r="B5" s="7">
        <v>1</v>
      </c>
      <c r="C5" s="8" t="s">
        <v>0</v>
      </c>
      <c r="D5" s="9">
        <v>512</v>
      </c>
      <c r="E5" s="10">
        <f>D5/$D$14</f>
        <v>0.42666666666666669</v>
      </c>
      <c r="F5" s="11">
        <v>490</v>
      </c>
      <c r="G5" s="10">
        <f t="shared" ref="G5:G13" si="0">F5/$F$14</f>
        <v>0.44263775971093045</v>
      </c>
      <c r="H5" s="12">
        <f>D5/F5-1</f>
        <v>4.4897959183673564E-2</v>
      </c>
      <c r="J5" s="2"/>
      <c r="K5" s="4"/>
    </row>
    <row r="6" spans="2:11" x14ac:dyDescent="0.3">
      <c r="B6" s="13">
        <v>2</v>
      </c>
      <c r="C6" s="14" t="s">
        <v>26</v>
      </c>
      <c r="D6" s="15">
        <v>140</v>
      </c>
      <c r="E6" s="16">
        <f t="shared" ref="E6:E13" si="1">D6/$D$14</f>
        <v>0.11666666666666667</v>
      </c>
      <c r="F6" s="17">
        <v>104</v>
      </c>
      <c r="G6" s="16">
        <f t="shared" si="0"/>
        <v>9.3947606142728096E-2</v>
      </c>
      <c r="H6" s="18">
        <f t="shared" ref="H6:H12" si="2">IF(F6=0,"",D6/F6-1)</f>
        <v>0.34615384615384626</v>
      </c>
      <c r="J6" s="2"/>
      <c r="K6" s="4"/>
    </row>
    <row r="7" spans="2:11" x14ac:dyDescent="0.3">
      <c r="B7" s="7">
        <v>3</v>
      </c>
      <c r="C7" s="8" t="s">
        <v>27</v>
      </c>
      <c r="D7" s="19">
        <v>117</v>
      </c>
      <c r="E7" s="10">
        <f t="shared" si="1"/>
        <v>9.7500000000000003E-2</v>
      </c>
      <c r="F7" s="20">
        <v>98</v>
      </c>
      <c r="G7" s="10">
        <f t="shared" si="0"/>
        <v>8.8527551942186089E-2</v>
      </c>
      <c r="H7" s="12">
        <f t="shared" si="2"/>
        <v>0.19387755102040827</v>
      </c>
      <c r="J7" s="2"/>
    </row>
    <row r="8" spans="2:11" x14ac:dyDescent="0.3">
      <c r="B8" s="13">
        <v>4</v>
      </c>
      <c r="C8" s="14" t="s">
        <v>23</v>
      </c>
      <c r="D8" s="21">
        <v>103</v>
      </c>
      <c r="E8" s="16">
        <f t="shared" si="1"/>
        <v>8.5833333333333331E-2</v>
      </c>
      <c r="F8" s="17">
        <v>84</v>
      </c>
      <c r="G8" s="16">
        <f t="shared" si="0"/>
        <v>7.5880758807588072E-2</v>
      </c>
      <c r="H8" s="18">
        <f t="shared" si="2"/>
        <v>0.22619047619047628</v>
      </c>
      <c r="J8" s="2"/>
    </row>
    <row r="9" spans="2:11" ht="14.4" customHeight="1" x14ac:dyDescent="0.3">
      <c r="B9" s="7">
        <v>5</v>
      </c>
      <c r="C9" s="8" t="s">
        <v>34</v>
      </c>
      <c r="D9" s="19">
        <v>78</v>
      </c>
      <c r="E9" s="10">
        <f t="shared" si="1"/>
        <v>6.5000000000000002E-2</v>
      </c>
      <c r="F9" s="11">
        <v>105</v>
      </c>
      <c r="G9" s="10">
        <f t="shared" si="0"/>
        <v>9.4850948509485097E-2</v>
      </c>
      <c r="H9" s="12">
        <f t="shared" si="2"/>
        <v>-0.25714285714285712</v>
      </c>
      <c r="J9" s="2"/>
    </row>
    <row r="10" spans="2:11" ht="14.4" hidden="1" customHeight="1" thickBot="1" x14ac:dyDescent="0.35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4" hidden="1" customHeight="1" x14ac:dyDescent="0.3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" hidden="1" customHeight="1" x14ac:dyDescent="0.3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" customHeight="1" x14ac:dyDescent="0.3">
      <c r="B13" s="34"/>
      <c r="C13" s="35" t="s">
        <v>2</v>
      </c>
      <c r="D13" s="36">
        <f>D14-SUM(D5:D9)</f>
        <v>250</v>
      </c>
      <c r="E13" s="37">
        <f t="shared" si="1"/>
        <v>0.20833333333333334</v>
      </c>
      <c r="F13" s="36">
        <f>F14-SUM(F5:F12)</f>
        <v>226</v>
      </c>
      <c r="G13" s="37">
        <f t="shared" si="0"/>
        <v>0.20415537488708221</v>
      </c>
      <c r="H13" s="38">
        <f>D13/F13-1</f>
        <v>0.10619469026548667</v>
      </c>
      <c r="J13" s="2"/>
    </row>
    <row r="14" spans="2:11" x14ac:dyDescent="0.3">
      <c r="B14" s="39"/>
      <c r="C14" s="40" t="s">
        <v>25</v>
      </c>
      <c r="D14" s="41">
        <v>1200</v>
      </c>
      <c r="E14" s="42">
        <v>1</v>
      </c>
      <c r="F14" s="41">
        <v>1107</v>
      </c>
      <c r="G14" s="42">
        <v>1</v>
      </c>
      <c r="H14" s="43">
        <f>D14/F14-1</f>
        <v>8.4010840108400986E-2</v>
      </c>
      <c r="J14" s="2"/>
    </row>
    <row r="15" spans="2:11" x14ac:dyDescent="0.3">
      <c r="B15" s="44" t="s">
        <v>33</v>
      </c>
      <c r="C15" s="45"/>
      <c r="D15" s="45"/>
      <c r="E15" s="45"/>
      <c r="F15" s="45"/>
      <c r="G15" s="45"/>
      <c r="H15" s="45"/>
    </row>
    <row r="16" spans="2:11" x14ac:dyDescent="0.3">
      <c r="B16" s="44" t="s">
        <v>31</v>
      </c>
      <c r="C16" s="45"/>
      <c r="D16" s="45"/>
      <c r="E16" s="45"/>
      <c r="F16" s="45"/>
      <c r="G16" s="45"/>
      <c r="H16" s="45"/>
    </row>
    <row r="17" spans="2:8" x14ac:dyDescent="0.3">
      <c r="B17" s="46" t="s">
        <v>28</v>
      </c>
      <c r="C17" s="45"/>
      <c r="D17" s="45"/>
      <c r="E17" s="45"/>
      <c r="F17" s="45"/>
      <c r="G17" s="45"/>
      <c r="H17" s="45"/>
    </row>
    <row r="18" spans="2:8" x14ac:dyDescent="0.3">
      <c r="B18" s="45"/>
      <c r="C18" s="45"/>
      <c r="D18" s="45"/>
      <c r="E18" s="45"/>
      <c r="F18" s="45"/>
      <c r="G18" s="45"/>
      <c r="H18" s="45"/>
    </row>
    <row r="20" spans="2:8" x14ac:dyDescent="0.3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>
      <selection activeCell="B1" sqref="B1:H1"/>
    </sheetView>
  </sheetViews>
  <sheetFormatPr defaultRowHeight="14.4" x14ac:dyDescent="0.3"/>
  <cols>
    <col min="1" max="1" width="1" customWidth="1"/>
    <col min="2" max="2" width="18.5546875" customWidth="1"/>
    <col min="3" max="3" width="21.44140625" customWidth="1"/>
    <col min="9" max="9" width="9.5546875" bestFit="1" customWidth="1"/>
  </cols>
  <sheetData>
    <row r="1" spans="2:9" ht="28.5" customHeight="1" x14ac:dyDescent="0.3">
      <c r="B1" s="94" t="s">
        <v>39</v>
      </c>
      <c r="C1" s="94"/>
      <c r="D1" s="94"/>
      <c r="E1" s="94"/>
      <c r="F1" s="94"/>
      <c r="G1" s="94"/>
      <c r="H1" s="94"/>
    </row>
    <row r="2" spans="2:9" ht="37.5" customHeight="1" x14ac:dyDescent="0.3">
      <c r="B2" s="112" t="s">
        <v>9</v>
      </c>
      <c r="C2" s="114" t="s">
        <v>12</v>
      </c>
      <c r="D2" s="97" t="s">
        <v>37</v>
      </c>
      <c r="E2" s="97"/>
      <c r="F2" s="97" t="s">
        <v>38</v>
      </c>
      <c r="G2" s="97"/>
      <c r="H2" s="110" t="s">
        <v>8</v>
      </c>
    </row>
    <row r="3" spans="2:9" ht="33" customHeight="1" x14ac:dyDescent="0.3">
      <c r="B3" s="113"/>
      <c r="C3" s="115"/>
      <c r="D3" s="47" t="s">
        <v>7</v>
      </c>
      <c r="E3" s="48" t="s">
        <v>6</v>
      </c>
      <c r="F3" s="47" t="s">
        <v>7</v>
      </c>
      <c r="G3" s="48" t="s">
        <v>6</v>
      </c>
      <c r="H3" s="111"/>
    </row>
    <row r="4" spans="2:9" x14ac:dyDescent="0.3">
      <c r="B4" s="116" t="s">
        <v>10</v>
      </c>
      <c r="C4" s="104" t="s">
        <v>13</v>
      </c>
      <c r="D4" s="100">
        <v>611</v>
      </c>
      <c r="E4" s="49">
        <v>1</v>
      </c>
      <c r="F4" s="107">
        <v>614</v>
      </c>
      <c r="G4" s="49">
        <v>1</v>
      </c>
      <c r="H4" s="102">
        <f>D4/F4-1</f>
        <v>-4.8859934853420217E-3</v>
      </c>
      <c r="I4" s="3"/>
    </row>
    <row r="5" spans="2:9" x14ac:dyDescent="0.3">
      <c r="B5" s="117"/>
      <c r="C5" s="105"/>
      <c r="D5" s="106"/>
      <c r="E5" s="50">
        <f>+D4/D13</f>
        <v>0.50916666666666666</v>
      </c>
      <c r="F5" s="108"/>
      <c r="G5" s="50">
        <f>+F4/F13</f>
        <v>0.55465221318879854</v>
      </c>
      <c r="H5" s="109"/>
      <c r="I5" s="3"/>
    </row>
    <row r="6" spans="2:9" x14ac:dyDescent="0.3">
      <c r="B6" s="118" t="s">
        <v>11</v>
      </c>
      <c r="C6" s="51" t="s">
        <v>14</v>
      </c>
      <c r="D6" s="52">
        <v>221</v>
      </c>
      <c r="E6" s="53">
        <f>D6/$D$11</f>
        <v>0.37521222410865873</v>
      </c>
      <c r="F6" s="54">
        <v>206</v>
      </c>
      <c r="G6" s="53">
        <f>F6/$F$11</f>
        <v>0.41784989858012173</v>
      </c>
      <c r="H6" s="55">
        <f>D6/F6-1</f>
        <v>7.2815533980582492E-2</v>
      </c>
      <c r="I6" s="3"/>
    </row>
    <row r="7" spans="2:9" x14ac:dyDescent="0.3">
      <c r="B7" s="116"/>
      <c r="C7" s="56" t="s">
        <v>15</v>
      </c>
      <c r="D7" s="57">
        <v>89</v>
      </c>
      <c r="E7" s="58">
        <f>D7/$D$11</f>
        <v>0.15110356536502548</v>
      </c>
      <c r="F7" s="59">
        <v>59</v>
      </c>
      <c r="G7" s="58">
        <f>F7/$F$11</f>
        <v>0.11967545638945233</v>
      </c>
      <c r="H7" s="60">
        <f>IF(F7=0,"",D7/F7-1)</f>
        <v>0.50847457627118642</v>
      </c>
      <c r="I7" s="3"/>
    </row>
    <row r="8" spans="2:9" x14ac:dyDescent="0.3">
      <c r="B8" s="116"/>
      <c r="C8" s="51" t="s">
        <v>16</v>
      </c>
      <c r="D8" s="52">
        <v>1</v>
      </c>
      <c r="E8" s="53">
        <f>IF(D8=0,"",D8/$D$11)</f>
        <v>1.697792869269949E-3</v>
      </c>
      <c r="F8" s="54">
        <v>7</v>
      </c>
      <c r="G8" s="53">
        <f>IF(F8=0,"",F8/$F$11)</f>
        <v>1.4198782961460446E-2</v>
      </c>
      <c r="H8" s="55">
        <f>IF(F8=0,"",D8/F8-1)</f>
        <v>-0.85714285714285721</v>
      </c>
      <c r="I8" s="3"/>
    </row>
    <row r="9" spans="2:9" x14ac:dyDescent="0.3">
      <c r="B9" s="116"/>
      <c r="C9" s="56" t="s">
        <v>17</v>
      </c>
      <c r="D9" s="57">
        <v>277</v>
      </c>
      <c r="E9" s="58">
        <f>D9/$D$11</f>
        <v>0.47028862478777589</v>
      </c>
      <c r="F9" s="61">
        <v>214</v>
      </c>
      <c r="G9" s="58">
        <f>F9/$F$11</f>
        <v>0.43407707910750509</v>
      </c>
      <c r="H9" s="60">
        <f>D9/F9-1</f>
        <v>0.29439252336448596</v>
      </c>
      <c r="I9" s="3"/>
    </row>
    <row r="10" spans="2:9" x14ac:dyDescent="0.3">
      <c r="B10" s="116"/>
      <c r="C10" s="51" t="s">
        <v>18</v>
      </c>
      <c r="D10" s="52">
        <v>1</v>
      </c>
      <c r="E10" s="53">
        <f>IF(D10=0,"",D10/$D$11)</f>
        <v>1.697792869269949E-3</v>
      </c>
      <c r="F10" s="54">
        <v>7</v>
      </c>
      <c r="G10" s="53">
        <f>IF(F10=0,"",F10/$F$11)</f>
        <v>1.4198782961460446E-2</v>
      </c>
      <c r="H10" s="55">
        <f>IF(F10=0,"",D10/F10-1)</f>
        <v>-0.85714285714285721</v>
      </c>
      <c r="I10" s="3"/>
    </row>
    <row r="11" spans="2:9" x14ac:dyDescent="0.3">
      <c r="B11" s="116"/>
      <c r="C11" s="120" t="s">
        <v>5</v>
      </c>
      <c r="D11" s="100">
        <f>SUM(D6:D10)</f>
        <v>589</v>
      </c>
      <c r="E11" s="49">
        <f>SUM(E6:E10)</f>
        <v>1</v>
      </c>
      <c r="F11" s="100">
        <f>SUM(F6:F10)</f>
        <v>493</v>
      </c>
      <c r="G11" s="49">
        <f>SUM(G6:G10)</f>
        <v>1.0000000000000002</v>
      </c>
      <c r="H11" s="102">
        <f>D11/F11-1</f>
        <v>0.1947261663286004</v>
      </c>
      <c r="I11" s="3"/>
    </row>
    <row r="12" spans="2:9" x14ac:dyDescent="0.3">
      <c r="B12" s="119"/>
      <c r="C12" s="121"/>
      <c r="D12" s="101"/>
      <c r="E12" s="62">
        <f>+D11/D13</f>
        <v>0.49083333333333334</v>
      </c>
      <c r="F12" s="101"/>
      <c r="G12" s="62">
        <f>F11/F13</f>
        <v>0.44534778681120146</v>
      </c>
      <c r="H12" s="103"/>
      <c r="I12" s="3"/>
    </row>
    <row r="13" spans="2:9" x14ac:dyDescent="0.3">
      <c r="B13" s="98" t="s">
        <v>35</v>
      </c>
      <c r="C13" s="99"/>
      <c r="D13" s="64">
        <f>D4+D11</f>
        <v>1200</v>
      </c>
      <c r="E13" s="65">
        <v>1</v>
      </c>
      <c r="F13" s="64">
        <f>F4+F11</f>
        <v>1107</v>
      </c>
      <c r="G13" s="65">
        <v>1</v>
      </c>
      <c r="H13" s="66">
        <f>D13/F13-1</f>
        <v>8.4010840108400986E-2</v>
      </c>
      <c r="I13" s="3"/>
    </row>
    <row r="14" spans="2:9" x14ac:dyDescent="0.3">
      <c r="B14" s="46" t="s">
        <v>28</v>
      </c>
      <c r="C14" s="45"/>
      <c r="D14" s="45"/>
      <c r="E14" s="45"/>
      <c r="F14" s="45"/>
      <c r="G14" s="45"/>
      <c r="H14" s="45"/>
    </row>
    <row r="15" spans="2:9" x14ac:dyDescent="0.3">
      <c r="B15" s="46" t="s">
        <v>24</v>
      </c>
      <c r="C15" s="45"/>
      <c r="D15" s="45"/>
      <c r="E15" s="45"/>
      <c r="F15" s="45"/>
      <c r="G15" s="45"/>
      <c r="H15" s="45"/>
    </row>
    <row r="16" spans="2:9" x14ac:dyDescent="0.3">
      <c r="H16" s="1"/>
    </row>
  </sheetData>
  <mergeCells count="17"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13:C13"/>
    <mergeCell ref="D11:D12"/>
    <mergeCell ref="F11:F12"/>
    <mergeCell ref="H11:H12"/>
    <mergeCell ref="C4:C5"/>
    <mergeCell ref="B6:B12"/>
    <mergeCell ref="C11:C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>
      <selection activeCell="B1" sqref="B1:H2"/>
    </sheetView>
  </sheetViews>
  <sheetFormatPr defaultColWidth="9.109375" defaultRowHeight="13.8" x14ac:dyDescent="0.25"/>
  <cols>
    <col min="1" max="1" width="1.109375" style="45" customWidth="1"/>
    <col min="2" max="2" width="9.109375" style="45"/>
    <col min="3" max="3" width="16.5546875" style="45" bestFit="1" customWidth="1"/>
    <col min="4" max="7" width="9.109375" style="45"/>
    <col min="8" max="8" width="11.5546875" style="45" customWidth="1"/>
    <col min="9" max="9" width="9.109375" style="45"/>
    <col min="10" max="10" width="10.88671875" style="45" bestFit="1" customWidth="1"/>
    <col min="11" max="16384" width="9.109375" style="45"/>
  </cols>
  <sheetData>
    <row r="1" spans="2:12" x14ac:dyDescent="0.25">
      <c r="B1" s="94" t="s">
        <v>40</v>
      </c>
      <c r="C1" s="94"/>
      <c r="D1" s="94"/>
      <c r="E1" s="94"/>
      <c r="F1" s="94"/>
      <c r="G1" s="94"/>
      <c r="H1" s="94"/>
    </row>
    <row r="2" spans="2:12" x14ac:dyDescent="0.25">
      <c r="B2" s="94"/>
      <c r="C2" s="94"/>
      <c r="D2" s="94"/>
      <c r="E2" s="94"/>
      <c r="F2" s="94"/>
      <c r="G2" s="94"/>
      <c r="H2" s="94"/>
    </row>
    <row r="3" spans="2:12" ht="25.5" customHeight="1" x14ac:dyDescent="0.25">
      <c r="B3" s="122" t="s">
        <v>3</v>
      </c>
      <c r="C3" s="122" t="s">
        <v>4</v>
      </c>
      <c r="D3" s="97" t="s">
        <v>37</v>
      </c>
      <c r="E3" s="97"/>
      <c r="F3" s="97" t="s">
        <v>38</v>
      </c>
      <c r="G3" s="97"/>
      <c r="H3" s="124" t="s">
        <v>8</v>
      </c>
    </row>
    <row r="4" spans="2:12" ht="42.75" customHeight="1" x14ac:dyDescent="0.25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5">
      <c r="B5" s="7">
        <v>1</v>
      </c>
      <c r="C5" s="8" t="s">
        <v>0</v>
      </c>
      <c r="D5" s="9">
        <v>494</v>
      </c>
      <c r="E5" s="10">
        <f t="shared" ref="E5:E11" si="0">D5/$D$12</f>
        <v>0.289906103286385</v>
      </c>
      <c r="F5" s="11">
        <v>543</v>
      </c>
      <c r="G5" s="10">
        <f>F5/$F$12</f>
        <v>0.25807984790874527</v>
      </c>
      <c r="H5" s="12">
        <f t="shared" ref="H5:H10" si="1">D5/F5-1</f>
        <v>-9.0239410681399623E-2</v>
      </c>
      <c r="K5" s="67"/>
      <c r="L5" s="67"/>
    </row>
    <row r="6" spans="2:12" x14ac:dyDescent="0.25">
      <c r="B6" s="13">
        <v>2</v>
      </c>
      <c r="C6" s="14" t="s">
        <v>27</v>
      </c>
      <c r="D6" s="15">
        <v>440</v>
      </c>
      <c r="E6" s="16">
        <f t="shared" si="0"/>
        <v>0.25821596244131456</v>
      </c>
      <c r="F6" s="17">
        <v>650</v>
      </c>
      <c r="G6" s="68">
        <f t="shared" ref="G6:G11" si="2">F6/$F$12</f>
        <v>0.30893536121673004</v>
      </c>
      <c r="H6" s="18">
        <f t="shared" si="1"/>
        <v>-0.32307692307692304</v>
      </c>
      <c r="K6" s="67"/>
    </row>
    <row r="7" spans="2:12" x14ac:dyDescent="0.25">
      <c r="B7" s="7">
        <v>3</v>
      </c>
      <c r="C7" s="8" t="s">
        <v>1</v>
      </c>
      <c r="D7" s="19">
        <v>185</v>
      </c>
      <c r="E7" s="10">
        <f t="shared" si="0"/>
        <v>0.10856807511737089</v>
      </c>
      <c r="F7" s="20">
        <v>185</v>
      </c>
      <c r="G7" s="69">
        <f t="shared" si="2"/>
        <v>8.7927756653992398E-2</v>
      </c>
      <c r="H7" s="12">
        <f t="shared" si="1"/>
        <v>0</v>
      </c>
      <c r="K7" s="67"/>
    </row>
    <row r="8" spans="2:12" x14ac:dyDescent="0.25">
      <c r="B8" s="13">
        <v>4</v>
      </c>
      <c r="C8" s="14" t="s">
        <v>26</v>
      </c>
      <c r="D8" s="21">
        <v>101</v>
      </c>
      <c r="E8" s="16">
        <f t="shared" si="0"/>
        <v>5.927230046948357E-2</v>
      </c>
      <c r="F8" s="17">
        <v>137</v>
      </c>
      <c r="G8" s="68">
        <f t="shared" si="2"/>
        <v>6.511406844106464E-2</v>
      </c>
      <c r="H8" s="18">
        <f>D8/F8-1</f>
        <v>-0.26277372262773724</v>
      </c>
      <c r="K8" s="67"/>
    </row>
    <row r="9" spans="2:12" x14ac:dyDescent="0.25">
      <c r="B9" s="7">
        <v>5</v>
      </c>
      <c r="C9" s="8" t="s">
        <v>32</v>
      </c>
      <c r="D9" s="19">
        <v>97</v>
      </c>
      <c r="E9" s="10">
        <f t="shared" si="0"/>
        <v>5.6924882629107984E-2</v>
      </c>
      <c r="F9" s="11">
        <v>70</v>
      </c>
      <c r="G9" s="69">
        <f t="shared" si="2"/>
        <v>3.3269961977186312E-2</v>
      </c>
      <c r="H9" s="12">
        <f t="shared" si="1"/>
        <v>0.38571428571428568</v>
      </c>
      <c r="K9" s="67"/>
    </row>
    <row r="10" spans="2:12" x14ac:dyDescent="0.25">
      <c r="B10" s="13">
        <v>6</v>
      </c>
      <c r="C10" s="14" t="s">
        <v>41</v>
      </c>
      <c r="D10" s="21">
        <v>47</v>
      </c>
      <c r="E10" s="16">
        <f t="shared" si="0"/>
        <v>2.7582159624413145E-2</v>
      </c>
      <c r="F10" s="17">
        <v>38</v>
      </c>
      <c r="G10" s="68">
        <f t="shared" si="2"/>
        <v>1.8060836501901139E-2</v>
      </c>
      <c r="H10" s="18">
        <f t="shared" si="1"/>
        <v>0.23684210526315796</v>
      </c>
      <c r="K10" s="67"/>
      <c r="L10" s="67"/>
    </row>
    <row r="11" spans="2:12" x14ac:dyDescent="0.25">
      <c r="B11" s="70"/>
      <c r="C11" s="71" t="s">
        <v>2</v>
      </c>
      <c r="D11" s="72">
        <f>D12-SUM(D5:D10)</f>
        <v>340</v>
      </c>
      <c r="E11" s="73">
        <f t="shared" si="0"/>
        <v>0.19953051643192488</v>
      </c>
      <c r="F11" s="72">
        <f>F12-SUM(F5:F10)</f>
        <v>481</v>
      </c>
      <c r="G11" s="74">
        <f t="shared" si="2"/>
        <v>0.22861216730038023</v>
      </c>
      <c r="H11" s="75">
        <f>D11/F11-1</f>
        <v>-0.2931392931392931</v>
      </c>
      <c r="L11" s="67"/>
    </row>
    <row r="12" spans="2:12" x14ac:dyDescent="0.25">
      <c r="B12" s="39"/>
      <c r="C12" s="40" t="s">
        <v>5</v>
      </c>
      <c r="D12" s="41">
        <v>1704</v>
      </c>
      <c r="E12" s="42">
        <v>1</v>
      </c>
      <c r="F12" s="41">
        <v>2104</v>
      </c>
      <c r="G12" s="42">
        <v>1</v>
      </c>
      <c r="H12" s="43">
        <f>D12/F12-1</f>
        <v>-0.1901140684410646</v>
      </c>
      <c r="L12" s="67"/>
    </row>
    <row r="13" spans="2:12" x14ac:dyDescent="0.25">
      <c r="B13" s="46" t="s">
        <v>28</v>
      </c>
      <c r="J13" s="76"/>
    </row>
    <row r="14" spans="2:12" x14ac:dyDescent="0.25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/>
  </sheetViews>
  <sheetFormatPr defaultColWidth="9.109375" defaultRowHeight="13.8" x14ac:dyDescent="0.25"/>
  <cols>
    <col min="1" max="1" width="1.33203125" style="45" customWidth="1"/>
    <col min="2" max="2" width="12.88671875" style="45" customWidth="1"/>
    <col min="3" max="3" width="21" style="45" customWidth="1"/>
    <col min="4" max="4" width="16.6640625" style="45" bestFit="1" customWidth="1"/>
    <col min="5" max="5" width="9.44140625" style="45" bestFit="1" customWidth="1"/>
    <col min="6" max="16384" width="9.109375" style="45"/>
  </cols>
  <sheetData>
    <row r="1" spans="2:9" ht="30" customHeight="1" x14ac:dyDescent="0.25">
      <c r="B1" s="126" t="s">
        <v>42</v>
      </c>
      <c r="C1" s="126"/>
      <c r="D1" s="126"/>
      <c r="E1" s="126"/>
      <c r="F1" s="126"/>
      <c r="G1" s="126"/>
      <c r="H1" s="126"/>
      <c r="I1" s="93"/>
    </row>
    <row r="2" spans="2:9" ht="37.5" customHeight="1" x14ac:dyDescent="0.25">
      <c r="B2" s="129" t="s">
        <v>9</v>
      </c>
      <c r="C2" s="131" t="s">
        <v>12</v>
      </c>
      <c r="D2" s="97" t="s">
        <v>37</v>
      </c>
      <c r="E2" s="97"/>
      <c r="F2" s="97" t="s">
        <v>38</v>
      </c>
      <c r="G2" s="97"/>
      <c r="H2" s="127" t="s">
        <v>8</v>
      </c>
    </row>
    <row r="3" spans="2:9" ht="33" customHeight="1" x14ac:dyDescent="0.25">
      <c r="B3" s="130"/>
      <c r="C3" s="132"/>
      <c r="D3" s="47" t="s">
        <v>7</v>
      </c>
      <c r="E3" s="48" t="s">
        <v>6</v>
      </c>
      <c r="F3" s="47" t="s">
        <v>7</v>
      </c>
      <c r="G3" s="48" t="s">
        <v>6</v>
      </c>
      <c r="H3" s="128"/>
    </row>
    <row r="4" spans="2:9" x14ac:dyDescent="0.25">
      <c r="B4" s="116" t="s">
        <v>10</v>
      </c>
      <c r="C4" s="104" t="s">
        <v>13</v>
      </c>
      <c r="D4" s="100">
        <v>424</v>
      </c>
      <c r="E4" s="49">
        <v>1</v>
      </c>
      <c r="F4" s="107">
        <v>513</v>
      </c>
      <c r="G4" s="49">
        <v>1</v>
      </c>
      <c r="H4" s="102">
        <f>D4/F4-1</f>
        <v>-0.17348927875243669</v>
      </c>
    </row>
    <row r="5" spans="2:9" x14ac:dyDescent="0.25">
      <c r="B5" s="117"/>
      <c r="C5" s="105"/>
      <c r="D5" s="106"/>
      <c r="E5" s="50">
        <f>+D4/D13</f>
        <v>0.24882629107981222</v>
      </c>
      <c r="F5" s="108"/>
      <c r="G5" s="50">
        <f>+F4/F13</f>
        <v>0.24382129277566539</v>
      </c>
      <c r="H5" s="109"/>
    </row>
    <row r="6" spans="2:9" x14ac:dyDescent="0.25">
      <c r="B6" s="118" t="s">
        <v>11</v>
      </c>
      <c r="C6" s="51" t="s">
        <v>14</v>
      </c>
      <c r="D6" s="52">
        <v>159</v>
      </c>
      <c r="E6" s="53">
        <f>D6/$D$11</f>
        <v>0.12421875</v>
      </c>
      <c r="F6" s="54">
        <v>180</v>
      </c>
      <c r="G6" s="53">
        <f>F6/$F$11</f>
        <v>0.11313639220615965</v>
      </c>
      <c r="H6" s="55">
        <f>D6/F6-1</f>
        <v>-0.1166666666666667</v>
      </c>
    </row>
    <row r="7" spans="2:9" x14ac:dyDescent="0.25">
      <c r="B7" s="116"/>
      <c r="C7" s="56" t="s">
        <v>15</v>
      </c>
      <c r="D7" s="52">
        <v>547</v>
      </c>
      <c r="E7" s="53">
        <f>D7/$D$11</f>
        <v>0.42734375000000002</v>
      </c>
      <c r="F7" s="77">
        <v>753</v>
      </c>
      <c r="G7" s="53">
        <f>F7/$F$11</f>
        <v>0.47328724072910122</v>
      </c>
      <c r="H7" s="55">
        <f>D7/F7-1</f>
        <v>-0.27357237715803451</v>
      </c>
    </row>
    <row r="8" spans="2:9" x14ac:dyDescent="0.25">
      <c r="B8" s="116"/>
      <c r="C8" s="51" t="s">
        <v>16</v>
      </c>
      <c r="D8" s="52">
        <v>2</v>
      </c>
      <c r="E8" s="53">
        <f>D8/$D$11</f>
        <v>1.5625000000000001E-3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5">
      <c r="B9" s="116"/>
      <c r="C9" s="56" t="s">
        <v>17</v>
      </c>
      <c r="D9" s="52">
        <v>504</v>
      </c>
      <c r="E9" s="53">
        <f>D9/$D$11</f>
        <v>0.39374999999999999</v>
      </c>
      <c r="F9" s="78">
        <v>579</v>
      </c>
      <c r="G9" s="53">
        <f>F9/$F$11</f>
        <v>0.36392206159648022</v>
      </c>
      <c r="H9" s="55">
        <f>D9/F9-1</f>
        <v>-0.1295336787564767</v>
      </c>
    </row>
    <row r="10" spans="2:9" x14ac:dyDescent="0.25">
      <c r="B10" s="116"/>
      <c r="C10" s="51" t="s">
        <v>18</v>
      </c>
      <c r="D10" s="52">
        <v>68</v>
      </c>
      <c r="E10" s="53">
        <f>D10/$D$11</f>
        <v>5.3124999999999999E-2</v>
      </c>
      <c r="F10" s="78">
        <v>79</v>
      </c>
      <c r="G10" s="53">
        <f>F10/$F$11</f>
        <v>4.9654305468258955E-2</v>
      </c>
      <c r="H10" s="55">
        <f>D10/F10-1</f>
        <v>-0.13924050632911389</v>
      </c>
    </row>
    <row r="11" spans="2:9" x14ac:dyDescent="0.25">
      <c r="B11" s="116"/>
      <c r="C11" s="120" t="s">
        <v>5</v>
      </c>
      <c r="D11" s="100">
        <f>SUM(D6:D10)</f>
        <v>1280</v>
      </c>
      <c r="E11" s="49">
        <f>SUM(E6:E10)</f>
        <v>1.0000000000000002</v>
      </c>
      <c r="F11" s="100">
        <f>SUM(F6:F10)</f>
        <v>1591</v>
      </c>
      <c r="G11" s="49">
        <f>SUM(G6:G10)</f>
        <v>1</v>
      </c>
      <c r="H11" s="102">
        <f>D11/F11-1</f>
        <v>-0.1954745443117536</v>
      </c>
    </row>
    <row r="12" spans="2:9" x14ac:dyDescent="0.25">
      <c r="B12" s="119"/>
      <c r="C12" s="121"/>
      <c r="D12" s="101"/>
      <c r="E12" s="62">
        <f>+D11/D13</f>
        <v>0.75117370892018775</v>
      </c>
      <c r="F12" s="101"/>
      <c r="G12" s="62">
        <f>F11/F13</f>
        <v>0.75617870722433456</v>
      </c>
      <c r="H12" s="103"/>
    </row>
    <row r="13" spans="2:9" x14ac:dyDescent="0.25">
      <c r="B13" s="98" t="s">
        <v>35</v>
      </c>
      <c r="C13" s="99"/>
      <c r="D13" s="79">
        <f>+D11+D4</f>
        <v>1704</v>
      </c>
      <c r="E13" s="80">
        <f>E5+E12</f>
        <v>1</v>
      </c>
      <c r="F13" s="81">
        <f>+F11+F4</f>
        <v>2104</v>
      </c>
      <c r="G13" s="80">
        <f>G5+G12</f>
        <v>1</v>
      </c>
      <c r="H13" s="82">
        <f>D13/F13-1</f>
        <v>-0.1901140684410646</v>
      </c>
    </row>
    <row r="14" spans="2:9" x14ac:dyDescent="0.25">
      <c r="B14" s="46" t="s">
        <v>28</v>
      </c>
    </row>
    <row r="16" spans="2:9" ht="39.75" customHeight="1" x14ac:dyDescent="0.25">
      <c r="B16" s="135" t="s">
        <v>43</v>
      </c>
      <c r="C16" s="135"/>
      <c r="D16" s="135"/>
    </row>
    <row r="17" spans="2:4" ht="21.75" customHeight="1" x14ac:dyDescent="0.25">
      <c r="B17" s="83" t="s">
        <v>20</v>
      </c>
      <c r="C17" s="84" t="s">
        <v>21</v>
      </c>
      <c r="D17" s="85" t="s">
        <v>19</v>
      </c>
    </row>
    <row r="18" spans="2:4" x14ac:dyDescent="0.25">
      <c r="B18" s="86">
        <v>2005</v>
      </c>
      <c r="C18" s="86">
        <v>37</v>
      </c>
      <c r="D18" s="87">
        <f>C18/$C$34</f>
        <v>2.171361502347418E-2</v>
      </c>
    </row>
    <row r="19" spans="2:4" x14ac:dyDescent="0.25">
      <c r="B19" s="86">
        <v>2006</v>
      </c>
      <c r="C19" s="86">
        <v>66</v>
      </c>
      <c r="D19" s="87">
        <f>C19/$C$34</f>
        <v>3.873239436619718E-2</v>
      </c>
    </row>
    <row r="20" spans="2:4" x14ac:dyDescent="0.25">
      <c r="B20" s="86">
        <v>2007</v>
      </c>
      <c r="C20" s="86">
        <v>101</v>
      </c>
      <c r="D20" s="87">
        <f>C20/$C$34</f>
        <v>5.927230046948357E-2</v>
      </c>
    </row>
    <row r="21" spans="2:4" x14ac:dyDescent="0.25">
      <c r="B21" s="86">
        <v>2008</v>
      </c>
      <c r="C21" s="86">
        <v>138</v>
      </c>
      <c r="D21" s="87">
        <f>C21/$C$34</f>
        <v>8.098591549295775E-2</v>
      </c>
    </row>
    <row r="22" spans="2:4" x14ac:dyDescent="0.25">
      <c r="B22" s="86">
        <v>2009</v>
      </c>
      <c r="C22" s="86">
        <v>168</v>
      </c>
      <c r="D22" s="87">
        <f>C22/$C$34</f>
        <v>9.8591549295774641E-2</v>
      </c>
    </row>
    <row r="23" spans="2:4" x14ac:dyDescent="0.25">
      <c r="B23" s="86">
        <v>2010</v>
      </c>
      <c r="C23" s="86">
        <v>134</v>
      </c>
      <c r="D23" s="87">
        <f>C23/$C$34</f>
        <v>7.8638497652582157E-2</v>
      </c>
    </row>
    <row r="24" spans="2:4" x14ac:dyDescent="0.25">
      <c r="B24" s="86">
        <v>2011</v>
      </c>
      <c r="C24" s="86">
        <v>133</v>
      </c>
      <c r="D24" s="87">
        <f>C24/$C$34</f>
        <v>7.8051643192488265E-2</v>
      </c>
    </row>
    <row r="25" spans="2:4" x14ac:dyDescent="0.25">
      <c r="B25" s="86">
        <v>2012</v>
      </c>
      <c r="C25" s="86">
        <v>108</v>
      </c>
      <c r="D25" s="87">
        <f>C25/$C$34</f>
        <v>6.3380281690140844E-2</v>
      </c>
    </row>
    <row r="26" spans="2:4" x14ac:dyDescent="0.25">
      <c r="B26" s="86">
        <v>2013</v>
      </c>
      <c r="C26" s="86">
        <v>124</v>
      </c>
      <c r="D26" s="87">
        <f>C26/$C$34</f>
        <v>7.2769953051643188E-2</v>
      </c>
    </row>
    <row r="27" spans="2:4" x14ac:dyDescent="0.25">
      <c r="B27" s="86">
        <v>2014</v>
      </c>
      <c r="C27" s="86">
        <v>117</v>
      </c>
      <c r="D27" s="87">
        <f>C27/$C$34</f>
        <v>6.8661971830985921E-2</v>
      </c>
    </row>
    <row r="28" spans="2:4" x14ac:dyDescent="0.25">
      <c r="B28" s="86">
        <v>2015</v>
      </c>
      <c r="C28" s="86">
        <v>124</v>
      </c>
      <c r="D28" s="87">
        <f>C28/$C$34</f>
        <v>7.2769953051643188E-2</v>
      </c>
    </row>
    <row r="29" spans="2:4" x14ac:dyDescent="0.25">
      <c r="B29" s="86">
        <v>2016</v>
      </c>
      <c r="C29" s="86">
        <v>104</v>
      </c>
      <c r="D29" s="87">
        <f>C29/$C$34</f>
        <v>6.1032863849765258E-2</v>
      </c>
    </row>
    <row r="30" spans="2:4" x14ac:dyDescent="0.25">
      <c r="B30" s="86">
        <v>2017</v>
      </c>
      <c r="C30" s="86">
        <v>79</v>
      </c>
      <c r="D30" s="87">
        <f>C30/$C$34</f>
        <v>4.6361502347417843E-2</v>
      </c>
    </row>
    <row r="31" spans="2:4" x14ac:dyDescent="0.25">
      <c r="B31" s="86">
        <v>2018</v>
      </c>
      <c r="C31" s="86">
        <v>63</v>
      </c>
      <c r="D31" s="87">
        <f>C31/$C$34</f>
        <v>3.6971830985915492E-2</v>
      </c>
    </row>
    <row r="32" spans="2:4" x14ac:dyDescent="0.25">
      <c r="B32" s="86">
        <v>2019</v>
      </c>
      <c r="C32" s="86">
        <v>59</v>
      </c>
      <c r="D32" s="87">
        <f>C32/$C$34</f>
        <v>3.4624413145539906E-2</v>
      </c>
    </row>
    <row r="33" spans="2:5" x14ac:dyDescent="0.25">
      <c r="B33" s="88" t="s">
        <v>29</v>
      </c>
      <c r="C33" s="88">
        <f>C34-SUM(C18:C32)</f>
        <v>149</v>
      </c>
      <c r="D33" s="63">
        <f t="shared" ref="D18:D33" si="0">C33/$C$34</f>
        <v>8.7441314553990609E-2</v>
      </c>
    </row>
    <row r="34" spans="2:5" x14ac:dyDescent="0.25">
      <c r="B34" s="89" t="s">
        <v>22</v>
      </c>
      <c r="C34" s="90">
        <f>D13</f>
        <v>1704</v>
      </c>
      <c r="D34" s="91">
        <f>SUM(D18:D33)</f>
        <v>0.99999999999999989</v>
      </c>
      <c r="E34" s="92"/>
    </row>
    <row r="35" spans="2:5" x14ac:dyDescent="0.25">
      <c r="B35" s="133" t="s">
        <v>28</v>
      </c>
      <c r="C35" s="133"/>
      <c r="D35" s="133"/>
    </row>
    <row r="36" spans="2:5" x14ac:dyDescent="0.25">
      <c r="B36" s="134"/>
      <c r="C36" s="134"/>
      <c r="D36" s="134"/>
    </row>
  </sheetData>
  <sortState xmlns:xlrd2="http://schemas.microsoft.com/office/spreadsheetml/2017/richdata2" ref="B18:D32">
    <sortCondition ref="B18:B32"/>
  </sortState>
  <mergeCells count="19">
    <mergeCell ref="B35:D36"/>
    <mergeCell ref="B16:D16"/>
    <mergeCell ref="D11:D12"/>
    <mergeCell ref="F11:F12"/>
    <mergeCell ref="H11:H12"/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Paweł Orzechowski</cp:lastModifiedBy>
  <cp:lastPrinted>2016-07-29T11:01:19Z</cp:lastPrinted>
  <dcterms:created xsi:type="dcterms:W3CDTF">2012-03-22T10:49:24Z</dcterms:created>
  <dcterms:modified xsi:type="dcterms:W3CDTF">2025-07-17T08:25:05Z</dcterms:modified>
</cp:coreProperties>
</file>